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m2476\Documents\Dokumenty Marek\Tajemník Výboru pro dopravu ZHMP - 2016, Stropnický\28 - červen\"/>
    </mc:Choice>
  </mc:AlternateContent>
  <bookViews>
    <workbookView xWindow="0" yWindow="0" windowWidth="24000" windowHeight="9915" activeTab="2"/>
  </bookViews>
  <sheets>
    <sheet name="Obsazenost - 2016" sheetId="3" r:id="rId1"/>
    <sheet name="Obsazenost - 2017" sheetId="1" r:id="rId2"/>
    <sheet name="Příjmy" sheetId="2" r:id="rId3"/>
  </sheets>
  <definedNames>
    <definedName name="_xlnm._FilterDatabase" localSheetId="1" hidden="1">'Obsazenost - 2017'!$A$2:$K$8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I8" i="3"/>
  <c r="G8" i="3"/>
  <c r="E8" i="3"/>
  <c r="K7" i="3"/>
  <c r="I7" i="3"/>
  <c r="G7" i="3"/>
  <c r="E7" i="3"/>
  <c r="K6" i="3"/>
  <c r="I6" i="3"/>
  <c r="G6" i="3"/>
  <c r="E6" i="3"/>
  <c r="K5" i="3"/>
  <c r="I5" i="3"/>
  <c r="G5" i="3"/>
  <c r="E5" i="3"/>
  <c r="K4" i="3"/>
  <c r="I4" i="3"/>
  <c r="G4" i="3"/>
  <c r="E4" i="3"/>
  <c r="K3" i="3"/>
  <c r="I3" i="3"/>
  <c r="G3" i="3"/>
  <c r="E3" i="3"/>
  <c r="F209" i="2" l="1"/>
  <c r="C209" i="2"/>
  <c r="F208" i="2"/>
  <c r="C208" i="2"/>
  <c r="F207" i="2"/>
  <c r="C207" i="2"/>
  <c r="F206" i="2"/>
  <c r="F210" i="2" s="1"/>
  <c r="C206" i="2"/>
  <c r="C210" i="2" s="1"/>
  <c r="F203" i="2"/>
  <c r="C203" i="2"/>
  <c r="F202" i="2"/>
  <c r="C202" i="2"/>
  <c r="F201" i="2"/>
  <c r="C201" i="2"/>
  <c r="F200" i="2"/>
  <c r="F204" i="2" s="1"/>
  <c r="F212" i="2" s="1"/>
  <c r="C200" i="2"/>
  <c r="C204" i="2" s="1"/>
  <c r="C212" i="2" s="1"/>
  <c r="F189" i="2"/>
  <c r="C189" i="2"/>
  <c r="F183" i="2"/>
  <c r="F191" i="2" s="1"/>
  <c r="C183" i="2"/>
  <c r="C191" i="2" s="1"/>
  <c r="F170" i="2"/>
  <c r="C170" i="2"/>
  <c r="F164" i="2"/>
  <c r="F172" i="2" s="1"/>
  <c r="C164" i="2"/>
  <c r="C172" i="2" s="1"/>
  <c r="F151" i="2"/>
  <c r="C151" i="2"/>
  <c r="F145" i="2"/>
  <c r="F153" i="2" s="1"/>
  <c r="C145" i="2"/>
  <c r="C153" i="2" s="1"/>
  <c r="F133" i="2"/>
  <c r="C133" i="2"/>
  <c r="F125" i="2"/>
  <c r="F135" i="2" s="1"/>
  <c r="C125" i="2"/>
  <c r="C135" i="2" s="1"/>
  <c r="C136" i="2" s="1"/>
  <c r="F113" i="2"/>
  <c r="C113" i="2"/>
  <c r="F107" i="2"/>
  <c r="F115" i="2" s="1"/>
  <c r="F116" i="2" s="1"/>
  <c r="C107" i="2"/>
  <c r="C115" i="2" s="1"/>
  <c r="C116" i="2" s="1"/>
  <c r="F95" i="2"/>
  <c r="C95" i="2"/>
  <c r="F87" i="2"/>
  <c r="F97" i="2" s="1"/>
  <c r="C87" i="2"/>
  <c r="C97" i="2" s="1"/>
  <c r="C98" i="2" s="1"/>
  <c r="F75" i="2"/>
  <c r="C75" i="2"/>
  <c r="F68" i="2"/>
  <c r="F77" i="2" s="1"/>
  <c r="C68" i="2"/>
  <c r="C77" i="2" s="1"/>
  <c r="C78" i="2" s="1"/>
  <c r="F56" i="2"/>
  <c r="C56" i="2"/>
  <c r="F50" i="2"/>
  <c r="F58" i="2" s="1"/>
  <c r="F59" i="2" s="1"/>
  <c r="C50" i="2"/>
  <c r="C58" i="2" s="1"/>
  <c r="C59" i="2" s="1"/>
  <c r="F38" i="2"/>
  <c r="C38" i="2"/>
  <c r="F31" i="2"/>
  <c r="F40" i="2" s="1"/>
  <c r="F41" i="2" s="1"/>
  <c r="C31" i="2"/>
  <c r="C40" i="2" s="1"/>
  <c r="C41" i="2" s="1"/>
  <c r="F17" i="2"/>
  <c r="C17" i="2"/>
  <c r="F10" i="2"/>
  <c r="F19" i="2" s="1"/>
  <c r="F20" i="2" s="1"/>
  <c r="C10" i="2"/>
  <c r="C19" i="2" s="1"/>
  <c r="C20" i="2" s="1"/>
  <c r="F154" i="2" l="1"/>
  <c r="F155" i="2" s="1"/>
  <c r="F173" i="2"/>
  <c r="F174" i="2" s="1"/>
  <c r="F192" i="2"/>
  <c r="F193" i="2" s="1"/>
  <c r="C154" i="2"/>
  <c r="C155" i="2" s="1"/>
  <c r="C173" i="2"/>
  <c r="C174" i="2" s="1"/>
  <c r="C192" i="2"/>
  <c r="C193" i="2" s="1"/>
  <c r="K4" i="1" l="1"/>
  <c r="K5" i="1"/>
  <c r="K6" i="1"/>
  <c r="K7" i="1"/>
  <c r="K8" i="1"/>
  <c r="K3" i="1"/>
  <c r="I4" i="1"/>
  <c r="I5" i="1"/>
  <c r="I6" i="1"/>
  <c r="I7" i="1"/>
  <c r="I8" i="1"/>
  <c r="I3" i="1"/>
  <c r="G8" i="1"/>
  <c r="G7" i="1"/>
  <c r="G6" i="1"/>
  <c r="G5" i="1"/>
  <c r="G4" i="1"/>
  <c r="G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<sst xmlns="http://schemas.openxmlformats.org/spreadsheetml/2006/main" count="381" uniqueCount="76">
  <si>
    <t>P5</t>
  </si>
  <si>
    <t>Smíšená</t>
  </si>
  <si>
    <t>Rezidentní</t>
  </si>
  <si>
    <t>P6</t>
  </si>
  <si>
    <t>P8</t>
  </si>
  <si>
    <t>MČ</t>
  </si>
  <si>
    <t>Počet parkovacích stání</t>
  </si>
  <si>
    <t>Průměrná obsazenost</t>
  </si>
  <si>
    <t>Maximální obsazenost</t>
  </si>
  <si>
    <t>Průměrná respektovanost</t>
  </si>
  <si>
    <t>Maximální respektovanost</t>
  </si>
  <si>
    <t>Typ zóny</t>
  </si>
  <si>
    <t>Obsazenost a respektovanost za rok 2017</t>
  </si>
  <si>
    <t xml:space="preserve">Příjmy ze zóny placeného stání </t>
  </si>
  <si>
    <t>od 1. 1. 2017 do 31. 12. 2017</t>
  </si>
  <si>
    <t>od 1. 1. 2016 do 31. 12. 2016</t>
  </si>
  <si>
    <t>Městská část</t>
  </si>
  <si>
    <t>Praha 1</t>
  </si>
  <si>
    <t>Parkovací automaty v Kč</t>
  </si>
  <si>
    <t xml:space="preserve"> Parkovací automaty Kč</t>
  </si>
  <si>
    <t>PA-karta (Opencard) v Kč</t>
  </si>
  <si>
    <t xml:space="preserve"> PA-karta (Opencard) v Kč</t>
  </si>
  <si>
    <t>Virtuální parkovací hodiny v Kč</t>
  </si>
  <si>
    <t>Parkovací oprávnění v Kč</t>
  </si>
  <si>
    <t xml:space="preserve"> Parkovací karty v Kč</t>
  </si>
  <si>
    <t>Příjmy v Kč celkem</t>
  </si>
  <si>
    <t xml:space="preserve"> Příjmy v Kč celkem </t>
  </si>
  <si>
    <t>Náklady na správu ZPS v Kč</t>
  </si>
  <si>
    <t xml:space="preserve"> Náklady na správu ZPS v Kč</t>
  </si>
  <si>
    <t>Náklady na výdejny ZPS v Kč</t>
  </si>
  <si>
    <t xml:space="preserve"> Náklady na výdejny ZPS  v Kč</t>
  </si>
  <si>
    <t>Náklady TSK HMP v Kč</t>
  </si>
  <si>
    <t xml:space="preserve"> Náklady TSK HMP  v Kč</t>
  </si>
  <si>
    <t>Náklady RFD MHMP v Kč</t>
  </si>
  <si>
    <t xml:space="preserve"> Náklady RFD MHMP  v Kč</t>
  </si>
  <si>
    <t>Náklady INF MHMP v Kč</t>
  </si>
  <si>
    <t>Náklady celkem v Kč</t>
  </si>
  <si>
    <t xml:space="preserve"> Náklady celkem v Kč </t>
  </si>
  <si>
    <t xml:space="preserve">Příjmy v Kč ze ZPS po odečtení nákladů </t>
  </si>
  <si>
    <t xml:space="preserve"> Příjmy v Kč ze ZPS po odečtení nákladů  </t>
  </si>
  <si>
    <t>Příjmy v Kč pro MČ ze ZPS = 50 %</t>
  </si>
  <si>
    <t xml:space="preserve"> Příjmy v Kč pro MČ ze ZPS = 50 %</t>
  </si>
  <si>
    <t>Praha 2</t>
  </si>
  <si>
    <t xml:space="preserve"> Parkovací automaty Kč </t>
  </si>
  <si>
    <t xml:space="preserve"> PA-karta (Opencard) v Kč </t>
  </si>
  <si>
    <t>Parkovací oprávnění a karty v Kč</t>
  </si>
  <si>
    <t xml:space="preserve"> Parkovací karty v Kč </t>
  </si>
  <si>
    <t xml:space="preserve"> Náklady na správu ZPS v Kč </t>
  </si>
  <si>
    <t xml:space="preserve"> Náklady na výdejny ZPS  v Kč </t>
  </si>
  <si>
    <t xml:space="preserve"> Náklady TSK HMP  v Kč </t>
  </si>
  <si>
    <t xml:space="preserve"> Náklady RFD MHMP  v Kč </t>
  </si>
  <si>
    <t xml:space="preserve"> Příjmy v Kč pro MČ ze ZPS = 50 % </t>
  </si>
  <si>
    <t>Praha 3</t>
  </si>
  <si>
    <t>Praha 5</t>
  </si>
  <si>
    <t xml:space="preserve"> Parkovací oprávnění v Kč </t>
  </si>
  <si>
    <t>Ztráta z předchozího roku</t>
  </si>
  <si>
    <t xml:space="preserve"> Náklady HMP</t>
  </si>
  <si>
    <t>Praha 6</t>
  </si>
  <si>
    <t xml:space="preserve">Virtuální parkovací hodiny v Kč </t>
  </si>
  <si>
    <t>Praha 7</t>
  </si>
  <si>
    <t>Praha 8</t>
  </si>
  <si>
    <t xml:space="preserve"> Virtuální parkovací hodiny v Kč </t>
  </si>
  <si>
    <t>Praha 13</t>
  </si>
  <si>
    <t>Náklady na výdejny ZPS  v Kč</t>
  </si>
  <si>
    <t>Náklady TSK HMP  v Kč</t>
  </si>
  <si>
    <t>Náklady RFD MHMP  v Kč</t>
  </si>
  <si>
    <t>Konečný čistý příjem HMP v Kč</t>
  </si>
  <si>
    <t>Praha 16</t>
  </si>
  <si>
    <t>Praha 22</t>
  </si>
  <si>
    <t>Celkové příjmy ze zóny placeného stání v hl. m. Praze</t>
  </si>
  <si>
    <t>Městská část 1, 2, 3, 5, 6, 7, 8</t>
  </si>
  <si>
    <t xml:space="preserve">ZPS Praha </t>
  </si>
  <si>
    <t>Městská část 1, 2, 3, 7</t>
  </si>
  <si>
    <t>Náklady MHMP v Kč</t>
  </si>
  <si>
    <t>Náklady MHMP  v Kč</t>
  </si>
  <si>
    <t>Obsazenost a respektovanost za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</si>
</sst>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;[Red]#,##0.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1A3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A8CD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9" fontId="0" fillId="0" borderId="0" xfId="1" applyFont="1"/>
    <xf numFmtId="0" fontId="0" fillId="2" borderId="1" xfId="0" applyFill="1" applyBorder="1"/>
    <xf numFmtId="3" fontId="0" fillId="2" borderId="1" xfId="0" applyNumberFormat="1" applyFill="1" applyBorder="1"/>
    <xf numFmtId="9" fontId="0" fillId="2" borderId="1" xfId="1" applyFont="1" applyFill="1" applyBorder="1"/>
    <xf numFmtId="9" fontId="0" fillId="2" borderId="3" xfId="1" applyFont="1" applyFill="1" applyBorder="1"/>
    <xf numFmtId="0" fontId="0" fillId="2" borderId="8" xfId="0" applyFill="1" applyBorder="1"/>
    <xf numFmtId="3" fontId="0" fillId="2" borderId="8" xfId="0" applyNumberFormat="1" applyFill="1" applyBorder="1"/>
    <xf numFmtId="9" fontId="0" fillId="2" borderId="8" xfId="1" applyFont="1" applyFill="1" applyBorder="1"/>
    <xf numFmtId="9" fontId="0" fillId="2" borderId="9" xfId="1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9" fontId="0" fillId="3" borderId="1" xfId="1" applyFont="1" applyFill="1" applyBorder="1"/>
    <xf numFmtId="9" fontId="0" fillId="3" borderId="3" xfId="1" applyFont="1" applyFill="1" applyBorder="1"/>
    <xf numFmtId="0" fontId="0" fillId="3" borderId="5" xfId="0" applyFill="1" applyBorder="1"/>
    <xf numFmtId="3" fontId="0" fillId="3" borderId="5" xfId="0" applyNumberFormat="1" applyFill="1" applyBorder="1"/>
    <xf numFmtId="9" fontId="0" fillId="3" borderId="5" xfId="1" applyFont="1" applyFill="1" applyBorder="1"/>
    <xf numFmtId="9" fontId="0" fillId="3" borderId="6" xfId="1" applyFont="1" applyFill="1" applyBorder="1"/>
    <xf numFmtId="0" fontId="3" fillId="0" borderId="0" xfId="0" applyFont="1"/>
    <xf numFmtId="0" fontId="2" fillId="0" borderId="10" xfId="0" applyFont="1" applyBorder="1"/>
    <xf numFmtId="0" fontId="2" fillId="2" borderId="7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  <xf numFmtId="0" fontId="2" fillId="3" borderId="4" xfId="0" applyFont="1" applyFill="1" applyBorder="1"/>
    <xf numFmtId="9" fontId="1" fillId="2" borderId="8" xfId="1" applyFont="1" applyFill="1" applyBorder="1"/>
    <xf numFmtId="9" fontId="1" fillId="3" borderId="1" xfId="1" applyFont="1" applyFill="1" applyBorder="1"/>
    <xf numFmtId="9" fontId="1" fillId="2" borderId="1" xfId="1" applyFont="1" applyFill="1" applyBorder="1"/>
    <xf numFmtId="9" fontId="1" fillId="3" borderId="5" xfId="1" applyFont="1" applyFill="1" applyBorder="1"/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2" fillId="0" borderId="12" xfId="0" applyFont="1" applyBorder="1"/>
    <xf numFmtId="0" fontId="4" fillId="0" borderId="0" xfId="0" applyFont="1" applyBorder="1"/>
    <xf numFmtId="0" fontId="0" fillId="0" borderId="0" xfId="0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6" fillId="0" borderId="0" xfId="0" applyFont="1"/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43" fontId="8" fillId="0" borderId="15" xfId="0" applyNumberFormat="1" applyFont="1" applyFill="1" applyBorder="1"/>
    <xf numFmtId="43" fontId="9" fillId="4" borderId="15" xfId="0" applyNumberFormat="1" applyFont="1" applyFill="1" applyBorder="1" applyAlignment="1">
      <alignment horizontal="right"/>
    </xf>
    <xf numFmtId="0" fontId="10" fillId="0" borderId="16" xfId="0" applyFont="1" applyBorder="1"/>
    <xf numFmtId="43" fontId="8" fillId="4" borderId="15" xfId="0" applyNumberFormat="1" applyFont="1" applyFill="1" applyBorder="1" applyAlignment="1">
      <alignment horizontal="right"/>
    </xf>
    <xf numFmtId="43" fontId="8" fillId="0" borderId="17" xfId="0" applyNumberFormat="1" applyFont="1" applyFill="1" applyBorder="1"/>
    <xf numFmtId="43" fontId="9" fillId="4" borderId="17" xfId="0" applyNumberFormat="1" applyFont="1" applyFill="1" applyBorder="1" applyAlignment="1">
      <alignment horizontal="right"/>
    </xf>
    <xf numFmtId="0" fontId="10" fillId="0" borderId="17" xfId="0" applyFont="1" applyBorder="1"/>
    <xf numFmtId="43" fontId="8" fillId="4" borderId="17" xfId="0" applyNumberFormat="1" applyFont="1" applyFill="1" applyBorder="1" applyAlignment="1">
      <alignment horizontal="right"/>
    </xf>
    <xf numFmtId="43" fontId="5" fillId="0" borderId="17" xfId="0" applyNumberFormat="1" applyFont="1" applyBorder="1"/>
    <xf numFmtId="43" fontId="5" fillId="0" borderId="17" xfId="0" applyNumberFormat="1" applyFont="1" applyBorder="1" applyAlignment="1">
      <alignment horizontal="right"/>
    </xf>
    <xf numFmtId="10" fontId="6" fillId="0" borderId="0" xfId="0" applyNumberFormat="1" applyFont="1"/>
    <xf numFmtId="0" fontId="7" fillId="0" borderId="17" xfId="0" applyFont="1" applyBorder="1"/>
    <xf numFmtId="43" fontId="7" fillId="0" borderId="17" xfId="0" applyNumberFormat="1" applyFont="1" applyBorder="1" applyAlignment="1">
      <alignment horizontal="right"/>
    </xf>
    <xf numFmtId="43" fontId="8" fillId="5" borderId="17" xfId="0" applyNumberFormat="1" applyFont="1" applyFill="1" applyBorder="1"/>
    <xf numFmtId="43" fontId="8" fillId="5" borderId="17" xfId="0" applyNumberFormat="1" applyFont="1" applyFill="1" applyBorder="1" applyAlignment="1">
      <alignment horizontal="right"/>
    </xf>
    <xf numFmtId="0" fontId="10" fillId="5" borderId="17" xfId="0" applyFont="1" applyFill="1" applyBorder="1"/>
    <xf numFmtId="0" fontId="11" fillId="5" borderId="18" xfId="0" applyFont="1" applyFill="1" applyBorder="1" applyAlignment="1">
      <alignment horizontal="right"/>
    </xf>
    <xf numFmtId="43" fontId="8" fillId="6" borderId="17" xfId="0" applyNumberFormat="1" applyFont="1" applyFill="1" applyBorder="1"/>
    <xf numFmtId="43" fontId="9" fillId="4" borderId="17" xfId="0" applyNumberFormat="1" applyFont="1" applyFill="1" applyBorder="1" applyAlignment="1">
      <alignment horizontal="center"/>
    </xf>
    <xf numFmtId="0" fontId="10" fillId="6" borderId="17" xfId="0" applyFont="1" applyFill="1" applyBorder="1"/>
    <xf numFmtId="43" fontId="8" fillId="4" borderId="17" xfId="0" applyNumberFormat="1" applyFont="1" applyFill="1" applyBorder="1" applyAlignment="1">
      <alignment horizontal="center"/>
    </xf>
    <xf numFmtId="43" fontId="9" fillId="0" borderId="17" xfId="0" applyNumberFormat="1" applyFont="1" applyFill="1" applyBorder="1" applyAlignment="1">
      <alignment horizontal="right"/>
    </xf>
    <xf numFmtId="43" fontId="8" fillId="0" borderId="17" xfId="0" applyNumberFormat="1" applyFont="1" applyFill="1" applyBorder="1" applyAlignment="1">
      <alignment horizontal="right"/>
    </xf>
    <xf numFmtId="43" fontId="9" fillId="0" borderId="17" xfId="0" applyNumberFormat="1" applyFont="1" applyBorder="1" applyAlignment="1">
      <alignment horizontal="right"/>
    </xf>
    <xf numFmtId="43" fontId="8" fillId="0" borderId="17" xfId="0" applyNumberFormat="1" applyFont="1" applyBorder="1" applyAlignment="1">
      <alignment horizontal="right"/>
    </xf>
    <xf numFmtId="43" fontId="5" fillId="0" borderId="17" xfId="0" applyNumberFormat="1" applyFont="1" applyFill="1" applyBorder="1"/>
    <xf numFmtId="43" fontId="8" fillId="5" borderId="19" xfId="0" applyNumberFormat="1" applyFont="1" applyFill="1" applyBorder="1"/>
    <xf numFmtId="43" fontId="5" fillId="0" borderId="19" xfId="0" applyNumberFormat="1" applyFont="1" applyBorder="1" applyAlignment="1">
      <alignment horizontal="right"/>
    </xf>
    <xf numFmtId="43" fontId="8" fillId="0" borderId="20" xfId="0" applyNumberFormat="1" applyFont="1" applyBorder="1"/>
    <xf numFmtId="43" fontId="12" fillId="0" borderId="20" xfId="0" applyNumberFormat="1" applyFont="1" applyBorder="1" applyAlignment="1">
      <alignment horizontal="right"/>
    </xf>
    <xf numFmtId="43" fontId="0" fillId="0" borderId="0" xfId="0" applyNumberFormat="1"/>
    <xf numFmtId="0" fontId="10" fillId="0" borderId="20" xfId="0" applyFont="1" applyBorder="1"/>
    <xf numFmtId="43" fontId="0" fillId="0" borderId="20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43" fontId="9" fillId="4" borderId="21" xfId="0" applyNumberFormat="1" applyFont="1" applyFill="1" applyBorder="1" applyAlignment="1">
      <alignment horizontal="right"/>
    </xf>
    <xf numFmtId="43" fontId="10" fillId="4" borderId="21" xfId="0" applyNumberFormat="1" applyFont="1" applyFill="1" applyBorder="1" applyAlignment="1">
      <alignment horizontal="right"/>
    </xf>
    <xf numFmtId="43" fontId="9" fillId="4" borderId="18" xfId="0" applyNumberFormat="1" applyFont="1" applyFill="1" applyBorder="1" applyAlignment="1">
      <alignment horizontal="right"/>
    </xf>
    <xf numFmtId="43" fontId="10" fillId="4" borderId="18" xfId="0" applyNumberFormat="1" applyFont="1" applyFill="1" applyBorder="1" applyAlignment="1">
      <alignment horizontal="right"/>
    </xf>
    <xf numFmtId="43" fontId="5" fillId="0" borderId="18" xfId="0" applyNumberFormat="1" applyFont="1" applyBorder="1" applyAlignment="1">
      <alignment horizontal="right"/>
    </xf>
    <xf numFmtId="10" fontId="0" fillId="0" borderId="0" xfId="0" applyNumberFormat="1"/>
    <xf numFmtId="43" fontId="7" fillId="0" borderId="18" xfId="0" applyNumberFormat="1" applyFont="1" applyBorder="1" applyAlignment="1">
      <alignment horizontal="right"/>
    </xf>
    <xf numFmtId="43" fontId="8" fillId="5" borderId="18" xfId="0" applyNumberFormat="1" applyFont="1" applyFill="1" applyBorder="1" applyAlignment="1">
      <alignment horizontal="right"/>
    </xf>
    <xf numFmtId="43" fontId="10" fillId="5" borderId="18" xfId="0" applyNumberFormat="1" applyFont="1" applyFill="1" applyBorder="1" applyAlignment="1">
      <alignment horizontal="right"/>
    </xf>
    <xf numFmtId="43" fontId="9" fillId="4" borderId="3" xfId="0" applyNumberFormat="1" applyFont="1" applyFill="1" applyBorder="1" applyAlignment="1">
      <alignment horizontal="center"/>
    </xf>
    <xf numFmtId="43" fontId="8" fillId="4" borderId="3" xfId="0" applyNumberFormat="1" applyFont="1" applyFill="1" applyBorder="1" applyAlignment="1">
      <alignment horizontal="center"/>
    </xf>
    <xf numFmtId="43" fontId="9" fillId="0" borderId="3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7" fillId="0" borderId="3" xfId="0" applyNumberFormat="1" applyFont="1" applyBorder="1" applyAlignment="1">
      <alignment horizontal="right"/>
    </xf>
    <xf numFmtId="43" fontId="8" fillId="5" borderId="22" xfId="0" applyNumberFormat="1" applyFont="1" applyFill="1" applyBorder="1"/>
    <xf numFmtId="43" fontId="10" fillId="5" borderId="22" xfId="0" applyNumberFormat="1" applyFont="1" applyFill="1" applyBorder="1"/>
    <xf numFmtId="43" fontId="5" fillId="0" borderId="22" xfId="0" applyNumberFormat="1" applyFont="1" applyBorder="1" applyAlignment="1">
      <alignment horizontal="right"/>
    </xf>
    <xf numFmtId="43" fontId="7" fillId="0" borderId="22" xfId="0" applyNumberFormat="1" applyFont="1" applyBorder="1" applyAlignment="1">
      <alignment horizontal="right"/>
    </xf>
    <xf numFmtId="43" fontId="0" fillId="0" borderId="6" xfId="0" applyNumberFormat="1" applyFont="1" applyBorder="1" applyAlignment="1">
      <alignment horizontal="right"/>
    </xf>
    <xf numFmtId="43" fontId="7" fillId="0" borderId="6" xfId="0" applyNumberFormat="1" applyFont="1" applyBorder="1" applyAlignment="1">
      <alignment horizontal="right"/>
    </xf>
    <xf numFmtId="43" fontId="13" fillId="4" borderId="21" xfId="0" applyNumberFormat="1" applyFont="1" applyFill="1" applyBorder="1" applyAlignment="1">
      <alignment horizontal="right"/>
    </xf>
    <xf numFmtId="0" fontId="10" fillId="0" borderId="15" xfId="0" applyFont="1" applyBorder="1"/>
    <xf numFmtId="43" fontId="13" fillId="4" borderId="18" xfId="0" applyNumberFormat="1" applyFont="1" applyFill="1" applyBorder="1" applyAlignment="1">
      <alignment horizontal="right"/>
    </xf>
    <xf numFmtId="43" fontId="13" fillId="4" borderId="3" xfId="0" applyNumberFormat="1" applyFont="1" applyFill="1" applyBorder="1" applyAlignment="1">
      <alignment horizontal="center"/>
    </xf>
    <xf numFmtId="43" fontId="10" fillId="4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right"/>
    </xf>
    <xf numFmtId="43" fontId="10" fillId="0" borderId="3" xfId="0" applyNumberFormat="1" applyFont="1" applyFill="1" applyBorder="1" applyAlignment="1">
      <alignment horizontal="right"/>
    </xf>
    <xf numFmtId="43" fontId="13" fillId="0" borderId="3" xfId="0" applyNumberFormat="1" applyFont="1" applyBorder="1" applyAlignment="1">
      <alignment horizontal="right"/>
    </xf>
    <xf numFmtId="43" fontId="10" fillId="0" borderId="3" xfId="0" applyNumberFormat="1" applyFont="1" applyBorder="1" applyAlignment="1">
      <alignment horizontal="right"/>
    </xf>
    <xf numFmtId="43" fontId="10" fillId="0" borderId="6" xfId="0" applyNumberFormat="1" applyFont="1" applyBorder="1" applyAlignment="1">
      <alignment horizontal="right"/>
    </xf>
    <xf numFmtId="43" fontId="8" fillId="4" borderId="17" xfId="0" applyNumberFormat="1" applyFont="1" applyFill="1" applyBorder="1"/>
    <xf numFmtId="0" fontId="0" fillId="4" borderId="0" xfId="0" applyFill="1"/>
    <xf numFmtId="43" fontId="6" fillId="0" borderId="0" xfId="0" applyNumberFormat="1" applyFont="1" applyFill="1" applyBorder="1"/>
    <xf numFmtId="164" fontId="6" fillId="0" borderId="0" xfId="0" applyNumberFormat="1" applyFont="1" applyBorder="1"/>
    <xf numFmtId="43" fontId="14" fillId="0" borderId="0" xfId="0" applyNumberFormat="1" applyFont="1" applyFill="1" applyBorder="1"/>
    <xf numFmtId="39" fontId="8" fillId="0" borderId="0" xfId="0" applyNumberFormat="1" applyFont="1" applyBorder="1" applyAlignment="1">
      <alignment horizontal="right"/>
    </xf>
    <xf numFmtId="43" fontId="8" fillId="0" borderId="0" xfId="0" applyNumberFormat="1" applyFont="1" applyFill="1" applyBorder="1"/>
    <xf numFmtId="43" fontId="10" fillId="4" borderId="18" xfId="0" applyNumberFormat="1" applyFont="1" applyFill="1" applyBorder="1" applyAlignment="1">
      <alignment horizontal="center"/>
    </xf>
    <xf numFmtId="43" fontId="13" fillId="0" borderId="17" xfId="0" applyNumberFormat="1" applyFont="1" applyFill="1" applyBorder="1" applyAlignment="1">
      <alignment horizontal="right"/>
    </xf>
    <xf numFmtId="43" fontId="10" fillId="0" borderId="18" xfId="0" applyNumberFormat="1" applyFont="1" applyFill="1" applyBorder="1" applyAlignment="1">
      <alignment horizontal="right"/>
    </xf>
    <xf numFmtId="43" fontId="10" fillId="0" borderId="18" xfId="0" applyNumberFormat="1" applyFont="1" applyBorder="1" applyAlignment="1">
      <alignment horizontal="right"/>
    </xf>
    <xf numFmtId="43" fontId="10" fillId="5" borderId="22" xfId="0" applyNumberFormat="1" applyFont="1" applyFill="1" applyBorder="1" applyAlignment="1"/>
    <xf numFmtId="43" fontId="10" fillId="5" borderId="23" xfId="0" applyNumberFormat="1" applyFont="1" applyFill="1" applyBorder="1" applyAlignment="1"/>
    <xf numFmtId="43" fontId="7" fillId="0" borderId="23" xfId="0" applyNumberFormat="1" applyFont="1" applyBorder="1" applyAlignment="1">
      <alignment horizontal="right"/>
    </xf>
    <xf numFmtId="43" fontId="10" fillId="0" borderId="24" xfId="0" applyNumberFormat="1" applyFont="1" applyBorder="1" applyAlignment="1">
      <alignment horizontal="right"/>
    </xf>
    <xf numFmtId="43" fontId="7" fillId="0" borderId="24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43" fontId="10" fillId="0" borderId="16" xfId="0" applyNumberFormat="1" applyFont="1" applyBorder="1" applyAlignment="1">
      <alignment horizontal="right"/>
    </xf>
    <xf numFmtId="43" fontId="7" fillId="0" borderId="15" xfId="0" applyNumberFormat="1" applyFont="1" applyBorder="1" applyAlignment="1">
      <alignment horizontal="right"/>
    </xf>
    <xf numFmtId="43" fontId="8" fillId="0" borderId="17" xfId="0" applyNumberFormat="1" applyFont="1" applyFill="1" applyBorder="1" applyAlignment="1">
      <alignment horizontal="center"/>
    </xf>
    <xf numFmtId="43" fontId="6" fillId="0" borderId="17" xfId="0" applyNumberFormat="1" applyFont="1" applyFill="1" applyBorder="1" applyAlignment="1">
      <alignment horizontal="center"/>
    </xf>
    <xf numFmtId="43" fontId="8" fillId="5" borderId="19" xfId="0" applyNumberFormat="1" applyFont="1" applyFill="1" applyBorder="1" applyAlignment="1"/>
    <xf numFmtId="43" fontId="8" fillId="0" borderId="17" xfId="0" applyNumberFormat="1" applyFont="1" applyBorder="1"/>
    <xf numFmtId="43" fontId="6" fillId="0" borderId="25" xfId="0" applyNumberFormat="1" applyFont="1" applyFill="1" applyBorder="1"/>
    <xf numFmtId="43" fontId="6" fillId="0" borderId="25" xfId="0" applyNumberFormat="1" applyFont="1" applyBorder="1" applyAlignment="1"/>
    <xf numFmtId="43" fontId="0" fillId="0" borderId="17" xfId="0" applyNumberFormat="1" applyBorder="1" applyAlignment="1">
      <alignment horizontal="center"/>
    </xf>
    <xf numFmtId="43" fontId="8" fillId="0" borderId="17" xfId="0" applyNumberFormat="1" applyFont="1" applyBorder="1" applyAlignment="1">
      <alignment horizontal="center"/>
    </xf>
    <xf numFmtId="43" fontId="6" fillId="0" borderId="17" xfId="0" applyNumberFormat="1" applyFont="1" applyBorder="1" applyAlignment="1">
      <alignment horizontal="center"/>
    </xf>
    <xf numFmtId="43" fontId="8" fillId="5" borderId="17" xfId="0" applyNumberFormat="1" applyFont="1" applyFill="1" applyBorder="1" applyAlignment="1">
      <alignment horizontal="center"/>
    </xf>
    <xf numFmtId="43" fontId="8" fillId="5" borderId="19" xfId="0" applyNumberFormat="1" applyFont="1" applyFill="1" applyBorder="1" applyAlignment="1">
      <alignment horizontal="center"/>
    </xf>
    <xf numFmtId="43" fontId="5" fillId="0" borderId="19" xfId="0" applyNumberFormat="1" applyFont="1" applyBorder="1" applyAlignment="1">
      <alignment horizontal="center"/>
    </xf>
    <xf numFmtId="43" fontId="5" fillId="0" borderId="17" xfId="0" applyNumberFormat="1" applyFont="1" applyBorder="1" applyAlignment="1">
      <alignment horizontal="center"/>
    </xf>
    <xf numFmtId="43" fontId="5" fillId="0" borderId="25" xfId="0" applyNumberFormat="1" applyFont="1" applyBorder="1" applyAlignment="1">
      <alignment horizontal="center"/>
    </xf>
    <xf numFmtId="43" fontId="10" fillId="0" borderId="26" xfId="0" applyNumberFormat="1" applyFont="1" applyBorder="1" applyAlignment="1"/>
    <xf numFmtId="43" fontId="6" fillId="0" borderId="25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16" xfId="0" applyFont="1" applyBorder="1"/>
    <xf numFmtId="43" fontId="8" fillId="0" borderId="21" xfId="0" applyNumberFormat="1" applyFont="1" applyBorder="1" applyAlignment="1">
      <alignment horizontal="right"/>
    </xf>
    <xf numFmtId="43" fontId="8" fillId="0" borderId="18" xfId="0" applyNumberFormat="1" applyFont="1" applyBorder="1" applyAlignment="1">
      <alignment horizontal="right"/>
    </xf>
    <xf numFmtId="43" fontId="8" fillId="0" borderId="3" xfId="0" applyNumberFormat="1" applyFont="1" applyFill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43" fontId="5" fillId="0" borderId="20" xfId="0" applyNumberFormat="1" applyFont="1" applyFill="1" applyBorder="1"/>
    <xf numFmtId="43" fontId="5" fillId="0" borderId="6" xfId="0" applyNumberFormat="1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wrapText="1"/>
    </xf>
    <xf numFmtId="0" fontId="2" fillId="0" borderId="29" xfId="0" applyFont="1" applyBorder="1"/>
    <xf numFmtId="0" fontId="0" fillId="2" borderId="30" xfId="0" applyFill="1" applyBorder="1"/>
    <xf numFmtId="0" fontId="0" fillId="2" borderId="31" xfId="0" applyFill="1" applyBorder="1"/>
    <xf numFmtId="3" fontId="0" fillId="2" borderId="31" xfId="0" applyNumberFormat="1" applyFill="1" applyBorder="1"/>
    <xf numFmtId="9" fontId="0" fillId="2" borderId="31" xfId="1" applyFont="1" applyFill="1" applyBorder="1"/>
    <xf numFmtId="9" fontId="0" fillId="2" borderId="32" xfId="1" applyFont="1" applyFill="1" applyBorder="1"/>
    <xf numFmtId="0" fontId="0" fillId="7" borderId="2" xfId="0" applyFill="1" applyBorder="1"/>
    <xf numFmtId="0" fontId="0" fillId="7" borderId="1" xfId="0" applyFill="1" applyBorder="1"/>
    <xf numFmtId="3" fontId="0" fillId="7" borderId="1" xfId="0" applyNumberFormat="1" applyFill="1" applyBorder="1"/>
    <xf numFmtId="9" fontId="0" fillId="7" borderId="1" xfId="1" applyFont="1" applyFill="1" applyBorder="1"/>
    <xf numFmtId="9" fontId="0" fillId="7" borderId="3" xfId="1" applyFont="1" applyFill="1" applyBorder="1"/>
    <xf numFmtId="0" fontId="0" fillId="2" borderId="2" xfId="0" applyFill="1" applyBorder="1"/>
    <xf numFmtId="0" fontId="0" fillId="7" borderId="4" xfId="0" applyFill="1" applyBorder="1"/>
    <xf numFmtId="0" fontId="0" fillId="7" borderId="5" xfId="0" applyFill="1" applyBorder="1"/>
    <xf numFmtId="3" fontId="0" fillId="7" borderId="5" xfId="0" applyNumberFormat="1" applyFill="1" applyBorder="1"/>
    <xf numFmtId="9" fontId="0" fillId="7" borderId="5" xfId="1" applyFont="1" applyFill="1" applyBorder="1"/>
    <xf numFmtId="9" fontId="0" fillId="7" borderId="6" xfId="1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1A3DD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31" sqref="B31"/>
    </sheetView>
  </sheetViews>
  <sheetFormatPr defaultRowHeight="15" x14ac:dyDescent="0.25"/>
  <cols>
    <col min="2" max="2" width="13.5703125" customWidth="1"/>
    <col min="3" max="3" width="12.42578125" customWidth="1"/>
    <col min="4" max="4" width="10.5703125" customWidth="1"/>
    <col min="5" max="5" width="10.42578125" customWidth="1"/>
    <col min="7" max="7" width="12.140625" customWidth="1"/>
    <col min="9" max="9" width="15.140625" customWidth="1"/>
    <col min="11" max="11" width="15.42578125" customWidth="1"/>
  </cols>
  <sheetData>
    <row r="1" spans="1:11" ht="21.75" thickBot="1" x14ac:dyDescent="0.4">
      <c r="B1" s="18" t="s">
        <v>75</v>
      </c>
    </row>
    <row r="2" spans="1:11" ht="45.75" thickBot="1" x14ac:dyDescent="0.3">
      <c r="A2" s="146" t="s">
        <v>5</v>
      </c>
      <c r="B2" s="147" t="s">
        <v>11</v>
      </c>
      <c r="C2" s="148" t="s">
        <v>6</v>
      </c>
      <c r="D2" s="147" t="s">
        <v>7</v>
      </c>
      <c r="E2" s="147"/>
      <c r="F2" s="147" t="s">
        <v>8</v>
      </c>
      <c r="G2" s="147"/>
      <c r="H2" s="147" t="s">
        <v>9</v>
      </c>
      <c r="I2" s="147"/>
      <c r="J2" s="147" t="s">
        <v>10</v>
      </c>
      <c r="K2" s="149"/>
    </row>
    <row r="3" spans="1:11" x14ac:dyDescent="0.25">
      <c r="A3" s="150" t="s">
        <v>0</v>
      </c>
      <c r="B3" s="151" t="s">
        <v>2</v>
      </c>
      <c r="C3" s="152">
        <v>2308</v>
      </c>
      <c r="D3" s="152">
        <v>1065</v>
      </c>
      <c r="E3" s="153">
        <f t="shared" ref="E3:E8" si="0">D3/$C3</f>
        <v>0.46143847487001732</v>
      </c>
      <c r="F3" s="152">
        <v>2214</v>
      </c>
      <c r="G3" s="153">
        <f t="shared" ref="G3:G8" si="1">F3/$C3</f>
        <v>0.95927209705372618</v>
      </c>
      <c r="H3" s="152">
        <v>753</v>
      </c>
      <c r="I3" s="153">
        <f t="shared" ref="I3:I8" si="2">H3/$D3</f>
        <v>0.70704225352112671</v>
      </c>
      <c r="J3" s="152">
        <v>1727</v>
      </c>
      <c r="K3" s="154">
        <f t="shared" ref="K3:K8" si="3">J3/$F3</f>
        <v>0.78003613369467029</v>
      </c>
    </row>
    <row r="4" spans="1:11" x14ac:dyDescent="0.25">
      <c r="A4" s="155" t="s">
        <v>3</v>
      </c>
      <c r="B4" s="156" t="s">
        <v>2</v>
      </c>
      <c r="C4" s="157">
        <v>10220</v>
      </c>
      <c r="D4" s="157">
        <v>3854</v>
      </c>
      <c r="E4" s="158">
        <f t="shared" si="0"/>
        <v>0.37710371819960858</v>
      </c>
      <c r="F4" s="157">
        <v>7297</v>
      </c>
      <c r="G4" s="158">
        <f t="shared" si="1"/>
        <v>0.71399217221135025</v>
      </c>
      <c r="H4" s="157">
        <v>3003</v>
      </c>
      <c r="I4" s="158">
        <f t="shared" si="2"/>
        <v>0.77919045147898292</v>
      </c>
      <c r="J4" s="157">
        <v>5843</v>
      </c>
      <c r="K4" s="159">
        <f t="shared" si="3"/>
        <v>0.80074003014937645</v>
      </c>
    </row>
    <row r="5" spans="1:11" x14ac:dyDescent="0.25">
      <c r="A5" s="160" t="s">
        <v>4</v>
      </c>
      <c r="B5" s="2" t="s">
        <v>2</v>
      </c>
      <c r="C5" s="3">
        <v>6891</v>
      </c>
      <c r="D5" s="3">
        <v>2370</v>
      </c>
      <c r="E5" s="4">
        <f t="shared" si="0"/>
        <v>0.3439268611232042</v>
      </c>
      <c r="F5" s="3">
        <v>4696</v>
      </c>
      <c r="G5" s="4">
        <f t="shared" si="1"/>
        <v>0.68146858220867801</v>
      </c>
      <c r="H5" s="3">
        <v>1757</v>
      </c>
      <c r="I5" s="4">
        <f t="shared" si="2"/>
        <v>0.74135021097046416</v>
      </c>
      <c r="J5" s="3">
        <v>3823</v>
      </c>
      <c r="K5" s="5">
        <f t="shared" si="3"/>
        <v>0.81409710391822832</v>
      </c>
    </row>
    <row r="6" spans="1:11" x14ac:dyDescent="0.25">
      <c r="A6" s="155" t="s">
        <v>0</v>
      </c>
      <c r="B6" s="156" t="s">
        <v>1</v>
      </c>
      <c r="C6" s="157">
        <v>4082</v>
      </c>
      <c r="D6" s="157">
        <v>2047</v>
      </c>
      <c r="E6" s="158">
        <f t="shared" si="0"/>
        <v>0.50146986771190594</v>
      </c>
      <c r="F6" s="157">
        <v>3734</v>
      </c>
      <c r="G6" s="158">
        <f t="shared" si="1"/>
        <v>0.91474767270945612</v>
      </c>
      <c r="H6" s="157">
        <v>1351</v>
      </c>
      <c r="I6" s="158">
        <f t="shared" si="2"/>
        <v>0.65999022960429898</v>
      </c>
      <c r="J6" s="157">
        <v>2907</v>
      </c>
      <c r="K6" s="159">
        <f t="shared" si="3"/>
        <v>0.77852169255490089</v>
      </c>
    </row>
    <row r="7" spans="1:11" x14ac:dyDescent="0.25">
      <c r="A7" s="160" t="s">
        <v>3</v>
      </c>
      <c r="B7" s="2" t="s">
        <v>1</v>
      </c>
      <c r="C7" s="3">
        <v>7020</v>
      </c>
      <c r="D7" s="3">
        <v>2697</v>
      </c>
      <c r="E7" s="4">
        <f t="shared" si="0"/>
        <v>0.38418803418803421</v>
      </c>
      <c r="F7" s="3">
        <v>5266</v>
      </c>
      <c r="G7" s="4">
        <f t="shared" si="1"/>
        <v>0.75014245014245018</v>
      </c>
      <c r="H7" s="3">
        <v>1915</v>
      </c>
      <c r="I7" s="4">
        <f t="shared" si="2"/>
        <v>0.71004820170559879</v>
      </c>
      <c r="J7" s="3">
        <v>4087</v>
      </c>
      <c r="K7" s="5">
        <f t="shared" si="3"/>
        <v>0.77611090011393846</v>
      </c>
    </row>
    <row r="8" spans="1:11" ht="15.75" thickBot="1" x14ac:dyDescent="0.3">
      <c r="A8" s="161" t="s">
        <v>4</v>
      </c>
      <c r="B8" s="162" t="s">
        <v>1</v>
      </c>
      <c r="C8" s="163">
        <v>4269</v>
      </c>
      <c r="D8" s="163">
        <v>1541</v>
      </c>
      <c r="E8" s="164">
        <f t="shared" si="0"/>
        <v>0.3609744670883111</v>
      </c>
      <c r="F8" s="163">
        <v>3143</v>
      </c>
      <c r="G8" s="164">
        <f t="shared" si="1"/>
        <v>0.73623799484656827</v>
      </c>
      <c r="H8" s="163">
        <v>933</v>
      </c>
      <c r="I8" s="164">
        <f t="shared" si="2"/>
        <v>0.60545100584036338</v>
      </c>
      <c r="J8" s="163">
        <v>2200</v>
      </c>
      <c r="K8" s="165">
        <f t="shared" si="3"/>
        <v>0.69996818326439703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ySplit="2" topLeftCell="A3" activePane="bottomLeft" state="frozenSplit"/>
      <selection pane="bottomLeft" activeCell="D26" sqref="D26"/>
    </sheetView>
  </sheetViews>
  <sheetFormatPr defaultRowHeight="15" x14ac:dyDescent="0.25"/>
  <cols>
    <col min="1" max="1" width="4.5703125" bestFit="1" customWidth="1"/>
    <col min="2" max="2" width="9.42578125" bestFit="1" customWidth="1"/>
    <col min="3" max="10" width="13" customWidth="1"/>
    <col min="11" max="11" width="12.85546875" customWidth="1"/>
  </cols>
  <sheetData>
    <row r="1" spans="1:11" ht="21.75" thickBot="1" x14ac:dyDescent="0.4">
      <c r="B1" s="18" t="s">
        <v>12</v>
      </c>
    </row>
    <row r="2" spans="1:11" ht="45.75" thickBot="1" x14ac:dyDescent="0.3">
      <c r="A2" s="19" t="s">
        <v>5</v>
      </c>
      <c r="B2" s="28" t="s">
        <v>11</v>
      </c>
      <c r="C2" s="29" t="s">
        <v>6</v>
      </c>
      <c r="D2" s="28" t="s">
        <v>7</v>
      </c>
      <c r="E2" s="28"/>
      <c r="F2" s="28" t="s">
        <v>8</v>
      </c>
      <c r="G2" s="28"/>
      <c r="H2" s="28" t="s">
        <v>9</v>
      </c>
      <c r="I2" s="28"/>
      <c r="J2" s="28" t="s">
        <v>10</v>
      </c>
      <c r="K2" s="30"/>
    </row>
    <row r="3" spans="1:11" x14ac:dyDescent="0.25">
      <c r="A3" s="20" t="s">
        <v>0</v>
      </c>
      <c r="B3" s="6" t="s">
        <v>2</v>
      </c>
      <c r="C3" s="7">
        <v>3898</v>
      </c>
      <c r="D3" s="7">
        <v>1885</v>
      </c>
      <c r="E3" s="8">
        <f>D3/$C3</f>
        <v>0.48358132375577217</v>
      </c>
      <c r="F3" s="7">
        <v>3727</v>
      </c>
      <c r="G3" s="8">
        <f>F3/$C3</f>
        <v>0.95613134940995381</v>
      </c>
      <c r="H3" s="7">
        <v>1340</v>
      </c>
      <c r="I3" s="24">
        <f>H3/$D3</f>
        <v>0.71087533156498672</v>
      </c>
      <c r="J3" s="7">
        <v>3288</v>
      </c>
      <c r="K3" s="9">
        <f>J3/$F3</f>
        <v>0.88221089348001069</v>
      </c>
    </row>
    <row r="4" spans="1:11" x14ac:dyDescent="0.25">
      <c r="A4" s="21" t="s">
        <v>0</v>
      </c>
      <c r="B4" s="10" t="s">
        <v>1</v>
      </c>
      <c r="C4" s="11">
        <v>4720</v>
      </c>
      <c r="D4" s="11">
        <v>2673</v>
      </c>
      <c r="E4" s="12">
        <f t="shared" ref="E4:G8" si="0">D4/$C4</f>
        <v>0.56631355932203387</v>
      </c>
      <c r="F4" s="11">
        <v>4705</v>
      </c>
      <c r="G4" s="12">
        <f t="shared" si="0"/>
        <v>0.99682203389830504</v>
      </c>
      <c r="H4" s="11">
        <v>1840</v>
      </c>
      <c r="I4" s="25">
        <f t="shared" ref="I4:I8" si="1">H4/$D4</f>
        <v>0.68836513280957723</v>
      </c>
      <c r="J4" s="11">
        <v>3922</v>
      </c>
      <c r="K4" s="13">
        <f t="shared" ref="K4:K8" si="2">J4/$F4</f>
        <v>0.83358129649309243</v>
      </c>
    </row>
    <row r="5" spans="1:11" x14ac:dyDescent="0.25">
      <c r="A5" s="22" t="s">
        <v>3</v>
      </c>
      <c r="B5" s="2" t="s">
        <v>2</v>
      </c>
      <c r="C5" s="3">
        <v>10997</v>
      </c>
      <c r="D5" s="3">
        <v>5149</v>
      </c>
      <c r="E5" s="4">
        <f t="shared" si="0"/>
        <v>0.46821860507411112</v>
      </c>
      <c r="F5" s="3">
        <v>10075</v>
      </c>
      <c r="G5" s="4">
        <f t="shared" si="0"/>
        <v>0.91615895244157497</v>
      </c>
      <c r="H5" s="3">
        <v>4045</v>
      </c>
      <c r="I5" s="26">
        <f t="shared" si="1"/>
        <v>0.78558943484171684</v>
      </c>
      <c r="J5" s="3">
        <v>8191</v>
      </c>
      <c r="K5" s="5">
        <f t="shared" si="2"/>
        <v>0.8130024813895782</v>
      </c>
    </row>
    <row r="6" spans="1:11" x14ac:dyDescent="0.25">
      <c r="A6" s="21" t="s">
        <v>3</v>
      </c>
      <c r="B6" s="10" t="s">
        <v>1</v>
      </c>
      <c r="C6" s="11">
        <v>7289</v>
      </c>
      <c r="D6" s="11">
        <v>3636</v>
      </c>
      <c r="E6" s="12">
        <f t="shared" si="0"/>
        <v>0.49883385923995061</v>
      </c>
      <c r="F6" s="11">
        <v>6775</v>
      </c>
      <c r="G6" s="12">
        <f t="shared" si="0"/>
        <v>0.92948278227466041</v>
      </c>
      <c r="H6" s="11">
        <v>2745</v>
      </c>
      <c r="I6" s="25">
        <f t="shared" si="1"/>
        <v>0.75495049504950495</v>
      </c>
      <c r="J6" s="11">
        <v>5599</v>
      </c>
      <c r="K6" s="13">
        <f t="shared" si="2"/>
        <v>0.82642066420664206</v>
      </c>
    </row>
    <row r="7" spans="1:11" x14ac:dyDescent="0.25">
      <c r="A7" s="22" t="s">
        <v>4</v>
      </c>
      <c r="B7" s="2" t="s">
        <v>2</v>
      </c>
      <c r="C7" s="3">
        <v>8090</v>
      </c>
      <c r="D7" s="3">
        <v>3433</v>
      </c>
      <c r="E7" s="4">
        <f t="shared" si="0"/>
        <v>0.42435105067985168</v>
      </c>
      <c r="F7" s="3">
        <v>7063</v>
      </c>
      <c r="G7" s="4">
        <f t="shared" si="0"/>
        <v>0.87305315203955502</v>
      </c>
      <c r="H7" s="3">
        <v>2722</v>
      </c>
      <c r="I7" s="26">
        <f t="shared" si="1"/>
        <v>0.79289251383629478</v>
      </c>
      <c r="J7" s="3">
        <v>6429</v>
      </c>
      <c r="K7" s="5">
        <f t="shared" si="2"/>
        <v>0.91023644343763277</v>
      </c>
    </row>
    <row r="8" spans="1:11" ht="15.75" thickBot="1" x14ac:dyDescent="0.3">
      <c r="A8" s="23" t="s">
        <v>4</v>
      </c>
      <c r="B8" s="14" t="s">
        <v>1</v>
      </c>
      <c r="C8" s="15">
        <v>4732</v>
      </c>
      <c r="D8" s="15">
        <v>2314</v>
      </c>
      <c r="E8" s="16">
        <f t="shared" si="0"/>
        <v>0.48901098901098899</v>
      </c>
      <c r="F8" s="15">
        <v>4434</v>
      </c>
      <c r="G8" s="16">
        <f t="shared" si="0"/>
        <v>0.9370245139475909</v>
      </c>
      <c r="H8" s="15">
        <v>1557</v>
      </c>
      <c r="I8" s="27">
        <f t="shared" si="1"/>
        <v>0.67286084701815041</v>
      </c>
      <c r="J8" s="15">
        <v>3628</v>
      </c>
      <c r="K8" s="17">
        <f t="shared" si="2"/>
        <v>0.81822282363554355</v>
      </c>
    </row>
    <row r="11" spans="1:11" x14ac:dyDescent="0.25">
      <c r="F11" s="1"/>
      <c r="G11" s="1"/>
      <c r="H11" s="1"/>
      <c r="I11" s="1"/>
      <c r="J11" s="1"/>
      <c r="K11" s="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2"/>
  <sheetViews>
    <sheetView tabSelected="1" workbookViewId="0">
      <selection activeCell="D221" sqref="D221"/>
    </sheetView>
  </sheetViews>
  <sheetFormatPr defaultRowHeight="15" x14ac:dyDescent="0.25"/>
  <cols>
    <col min="2" max="2" width="42.28515625" customWidth="1"/>
    <col min="3" max="3" width="20.85546875" customWidth="1"/>
    <col min="5" max="5" width="38.140625" customWidth="1"/>
    <col min="6" max="6" width="25.5703125" customWidth="1"/>
  </cols>
  <sheetData>
    <row r="2" spans="2:6" ht="15.75" x14ac:dyDescent="0.25">
      <c r="B2" s="31" t="s">
        <v>13</v>
      </c>
      <c r="C2" s="32"/>
    </row>
    <row r="3" spans="2:6" ht="15.75" x14ac:dyDescent="0.25">
      <c r="B3" s="31" t="s">
        <v>14</v>
      </c>
      <c r="C3" s="32"/>
      <c r="E3" s="31" t="s">
        <v>15</v>
      </c>
    </row>
    <row r="4" spans="2:6" ht="15.75" thickBot="1" x14ac:dyDescent="0.3">
      <c r="B4" s="32"/>
      <c r="C4" s="32"/>
    </row>
    <row r="5" spans="2:6" ht="15.75" thickBot="1" x14ac:dyDescent="0.3">
      <c r="B5" s="33" t="s">
        <v>16</v>
      </c>
      <c r="C5" s="34" t="s">
        <v>17</v>
      </c>
      <c r="D5" s="35"/>
      <c r="E5" s="36" t="s">
        <v>16</v>
      </c>
      <c r="F5" s="37" t="s">
        <v>17</v>
      </c>
    </row>
    <row r="6" spans="2:6" x14ac:dyDescent="0.25">
      <c r="B6" s="38" t="s">
        <v>18</v>
      </c>
      <c r="C6" s="39">
        <v>70184612.650000006</v>
      </c>
      <c r="E6" s="40" t="s">
        <v>19</v>
      </c>
      <c r="F6" s="41">
        <v>57800341.079999998</v>
      </c>
    </row>
    <row r="7" spans="2:6" x14ac:dyDescent="0.25">
      <c r="B7" s="42" t="s">
        <v>20</v>
      </c>
      <c r="C7" s="43">
        <v>26236</v>
      </c>
      <c r="E7" s="44" t="s">
        <v>21</v>
      </c>
      <c r="F7" s="45">
        <v>31460</v>
      </c>
    </row>
    <row r="8" spans="2:6" x14ac:dyDescent="0.25">
      <c r="B8" s="42" t="s">
        <v>22</v>
      </c>
      <c r="C8" s="43">
        <v>2076524</v>
      </c>
      <c r="E8" s="44" t="s">
        <v>22</v>
      </c>
      <c r="F8" s="45">
        <v>0</v>
      </c>
    </row>
    <row r="9" spans="2:6" x14ac:dyDescent="0.25">
      <c r="B9" s="42" t="s">
        <v>23</v>
      </c>
      <c r="C9" s="43">
        <v>76203247.209999993</v>
      </c>
      <c r="E9" s="44" t="s">
        <v>24</v>
      </c>
      <c r="F9" s="45">
        <v>81982318.219999999</v>
      </c>
    </row>
    <row r="10" spans="2:6" x14ac:dyDescent="0.25">
      <c r="B10" s="46" t="s">
        <v>25</v>
      </c>
      <c r="C10" s="47">
        <f>SUM(C6:C9)</f>
        <v>148490619.86000001</v>
      </c>
      <c r="D10" s="48"/>
      <c r="E10" s="49" t="s">
        <v>26</v>
      </c>
      <c r="F10" s="50">
        <f>SUM(F6:F9)</f>
        <v>139814119.30000001</v>
      </c>
    </row>
    <row r="11" spans="2:6" ht="15.75" x14ac:dyDescent="0.25">
      <c r="B11" s="51"/>
      <c r="C11" s="52"/>
      <c r="E11" s="53"/>
      <c r="F11" s="54"/>
    </row>
    <row r="12" spans="2:6" x14ac:dyDescent="0.25">
      <c r="B12" s="55" t="s">
        <v>27</v>
      </c>
      <c r="C12" s="56">
        <v>10687883.220000001</v>
      </c>
      <c r="E12" s="57" t="s">
        <v>28</v>
      </c>
      <c r="F12" s="58">
        <v>14151450.720000001</v>
      </c>
    </row>
    <row r="13" spans="2:6" x14ac:dyDescent="0.25">
      <c r="B13" s="42" t="s">
        <v>29</v>
      </c>
      <c r="C13" s="59">
        <v>1770049.89</v>
      </c>
      <c r="E13" s="44" t="s">
        <v>30</v>
      </c>
      <c r="F13" s="60">
        <v>1844475.73</v>
      </c>
    </row>
    <row r="14" spans="2:6" x14ac:dyDescent="0.25">
      <c r="B14" s="42" t="s">
        <v>31</v>
      </c>
      <c r="C14" s="61">
        <v>24910405.739999998</v>
      </c>
      <c r="E14" s="44" t="s">
        <v>32</v>
      </c>
      <c r="F14" s="62">
        <v>4033648.87</v>
      </c>
    </row>
    <row r="15" spans="2:6" x14ac:dyDescent="0.25">
      <c r="B15" s="42" t="s">
        <v>33</v>
      </c>
      <c r="C15" s="61">
        <v>125000</v>
      </c>
      <c r="E15" s="44" t="s">
        <v>34</v>
      </c>
      <c r="F15" s="62">
        <v>125000</v>
      </c>
    </row>
    <row r="16" spans="2:6" x14ac:dyDescent="0.25">
      <c r="B16" s="42" t="s">
        <v>35</v>
      </c>
      <c r="C16" s="62">
        <v>21175</v>
      </c>
      <c r="E16" s="44"/>
      <c r="F16" s="62"/>
    </row>
    <row r="17" spans="2:6" x14ac:dyDescent="0.25">
      <c r="B17" s="63" t="s">
        <v>36</v>
      </c>
      <c r="C17" s="47">
        <f>SUM(C12:C16)</f>
        <v>37514513.850000001</v>
      </c>
      <c r="D17" s="35"/>
      <c r="E17" s="49" t="s">
        <v>37</v>
      </c>
      <c r="F17" s="47">
        <f>SUM(F12:F16)</f>
        <v>20154575.32</v>
      </c>
    </row>
    <row r="18" spans="2:6" x14ac:dyDescent="0.25">
      <c r="B18" s="51"/>
      <c r="C18" s="64"/>
      <c r="E18" s="53"/>
      <c r="F18" s="64"/>
    </row>
    <row r="19" spans="2:6" x14ac:dyDescent="0.25">
      <c r="B19" s="63" t="s">
        <v>38</v>
      </c>
      <c r="C19" s="65">
        <f>C10-C17</f>
        <v>110976106.01000002</v>
      </c>
      <c r="D19" s="35"/>
      <c r="E19" s="49" t="s">
        <v>39</v>
      </c>
      <c r="F19" s="65">
        <f>F10-F17</f>
        <v>119659543.98000002</v>
      </c>
    </row>
    <row r="20" spans="2:6" ht="15.75" thickBot="1" x14ac:dyDescent="0.3">
      <c r="B20" s="66" t="s">
        <v>40</v>
      </c>
      <c r="C20" s="67">
        <f>C19/2</f>
        <v>55488053.00500001</v>
      </c>
      <c r="D20" s="68"/>
      <c r="E20" s="69" t="s">
        <v>41</v>
      </c>
      <c r="F20" s="70">
        <f>F19/2</f>
        <v>59829771.99000001</v>
      </c>
    </row>
    <row r="23" spans="2:6" ht="15.75" x14ac:dyDescent="0.25">
      <c r="B23" s="31" t="s">
        <v>13</v>
      </c>
      <c r="C23" s="32"/>
    </row>
    <row r="24" spans="2:6" ht="15.75" x14ac:dyDescent="0.25">
      <c r="B24" s="31" t="s">
        <v>14</v>
      </c>
      <c r="C24" s="32"/>
      <c r="E24" s="31" t="s">
        <v>15</v>
      </c>
    </row>
    <row r="25" spans="2:6" ht="15.75" thickBot="1" x14ac:dyDescent="0.3">
      <c r="B25" s="32"/>
      <c r="C25" s="32"/>
    </row>
    <row r="26" spans="2:6" ht="15.75" thickBot="1" x14ac:dyDescent="0.3">
      <c r="B26" s="33" t="s">
        <v>16</v>
      </c>
      <c r="C26" s="71" t="s">
        <v>42</v>
      </c>
      <c r="E26" s="36" t="s">
        <v>16</v>
      </c>
      <c r="F26" s="37" t="s">
        <v>42</v>
      </c>
    </row>
    <row r="27" spans="2:6" x14ac:dyDescent="0.25">
      <c r="B27" s="38" t="s">
        <v>18</v>
      </c>
      <c r="C27" s="72">
        <v>62959236.100000001</v>
      </c>
      <c r="D27" s="68"/>
      <c r="E27" s="40" t="s">
        <v>43</v>
      </c>
      <c r="F27" s="73">
        <v>59312856.950000003</v>
      </c>
    </row>
    <row r="28" spans="2:6" x14ac:dyDescent="0.25">
      <c r="B28" s="42" t="s">
        <v>20</v>
      </c>
      <c r="C28" s="74">
        <v>216448</v>
      </c>
      <c r="E28" s="44" t="s">
        <v>44</v>
      </c>
      <c r="F28" s="75">
        <v>259545</v>
      </c>
    </row>
    <row r="29" spans="2:6" x14ac:dyDescent="0.25">
      <c r="B29" s="42" t="s">
        <v>22</v>
      </c>
      <c r="C29" s="74">
        <v>1445719</v>
      </c>
      <c r="E29" s="44" t="s">
        <v>22</v>
      </c>
      <c r="F29" s="75">
        <v>0</v>
      </c>
    </row>
    <row r="30" spans="2:6" x14ac:dyDescent="0.25">
      <c r="B30" s="42" t="s">
        <v>45</v>
      </c>
      <c r="C30" s="74">
        <v>37858736.43</v>
      </c>
      <c r="E30" s="44" t="s">
        <v>46</v>
      </c>
      <c r="F30" s="75">
        <v>38688625</v>
      </c>
    </row>
    <row r="31" spans="2:6" x14ac:dyDescent="0.25">
      <c r="B31" s="46" t="s">
        <v>25</v>
      </c>
      <c r="C31" s="76">
        <f>SUM(C27:C30)</f>
        <v>102480139.53</v>
      </c>
      <c r="D31" s="77"/>
      <c r="E31" s="49" t="s">
        <v>26</v>
      </c>
      <c r="F31" s="78">
        <f>SUM(F27:F30)</f>
        <v>98261026.950000003</v>
      </c>
    </row>
    <row r="32" spans="2:6" x14ac:dyDescent="0.25">
      <c r="B32" s="51"/>
      <c r="C32" s="79"/>
      <c r="E32" s="53"/>
      <c r="F32" s="80"/>
    </row>
    <row r="33" spans="2:6" x14ac:dyDescent="0.25">
      <c r="B33" s="42" t="s">
        <v>27</v>
      </c>
      <c r="C33" s="81">
        <v>14770383.57</v>
      </c>
      <c r="E33" s="44" t="s">
        <v>47</v>
      </c>
      <c r="F33" s="82">
        <v>19556946.239999998</v>
      </c>
    </row>
    <row r="34" spans="2:6" x14ac:dyDescent="0.25">
      <c r="B34" s="42" t="s">
        <v>29</v>
      </c>
      <c r="C34" s="59">
        <v>1822154</v>
      </c>
      <c r="E34" s="44" t="s">
        <v>48</v>
      </c>
      <c r="F34" s="60">
        <v>1741035</v>
      </c>
    </row>
    <row r="35" spans="2:6" x14ac:dyDescent="0.25">
      <c r="B35" s="42" t="s">
        <v>31</v>
      </c>
      <c r="C35" s="83">
        <v>33007384.539999999</v>
      </c>
      <c r="E35" s="44" t="s">
        <v>49</v>
      </c>
      <c r="F35" s="84">
        <v>3986953.81</v>
      </c>
    </row>
    <row r="36" spans="2:6" x14ac:dyDescent="0.25">
      <c r="B36" s="42" t="s">
        <v>33</v>
      </c>
      <c r="C36" s="83">
        <v>125000</v>
      </c>
      <c r="E36" s="44" t="s">
        <v>50</v>
      </c>
      <c r="F36" s="84">
        <v>125000</v>
      </c>
    </row>
    <row r="37" spans="2:6" x14ac:dyDescent="0.25">
      <c r="B37" s="42" t="s">
        <v>35</v>
      </c>
      <c r="C37" s="83">
        <v>21175</v>
      </c>
      <c r="E37" s="44"/>
      <c r="F37" s="84"/>
    </row>
    <row r="38" spans="2:6" x14ac:dyDescent="0.25">
      <c r="B38" s="63" t="s">
        <v>36</v>
      </c>
      <c r="C38" s="85">
        <f>SUM(C33:C37)</f>
        <v>49746097.109999999</v>
      </c>
      <c r="E38" s="49" t="s">
        <v>37</v>
      </c>
      <c r="F38" s="86">
        <f>SUM(F33:F37)</f>
        <v>25409935.049999997</v>
      </c>
    </row>
    <row r="39" spans="2:6" x14ac:dyDescent="0.25">
      <c r="B39" s="51"/>
      <c r="C39" s="87"/>
      <c r="E39" s="53"/>
      <c r="F39" s="88"/>
    </row>
    <row r="40" spans="2:6" x14ac:dyDescent="0.25">
      <c r="B40" s="63" t="s">
        <v>38</v>
      </c>
      <c r="C40" s="89">
        <f>C31-C38</f>
        <v>52734042.420000002</v>
      </c>
      <c r="E40" s="49" t="s">
        <v>39</v>
      </c>
      <c r="F40" s="90">
        <f>F31-F38</f>
        <v>72851091.900000006</v>
      </c>
    </row>
    <row r="41" spans="2:6" ht="15.75" thickBot="1" x14ac:dyDescent="0.3">
      <c r="B41" s="66" t="s">
        <v>40</v>
      </c>
      <c r="C41" s="91">
        <f>C40/2</f>
        <v>26367021.210000001</v>
      </c>
      <c r="D41" s="68"/>
      <c r="E41" s="69" t="s">
        <v>51</v>
      </c>
      <c r="F41" s="92">
        <f>F40/2</f>
        <v>36425545.950000003</v>
      </c>
    </row>
    <row r="43" spans="2:6" ht="15.75" x14ac:dyDescent="0.25">
      <c r="B43" s="31" t="s">
        <v>13</v>
      </c>
      <c r="C43" s="32"/>
    </row>
    <row r="44" spans="2:6" ht="15.75" x14ac:dyDescent="0.25">
      <c r="B44" s="31" t="s">
        <v>14</v>
      </c>
      <c r="C44" s="32"/>
      <c r="E44" s="31" t="s">
        <v>15</v>
      </c>
    </row>
    <row r="45" spans="2:6" ht="15.75" thickBot="1" x14ac:dyDescent="0.3">
      <c r="B45" s="32"/>
      <c r="C45" s="32"/>
    </row>
    <row r="46" spans="2:6" ht="15.75" thickBot="1" x14ac:dyDescent="0.3">
      <c r="B46" s="33" t="s">
        <v>16</v>
      </c>
      <c r="C46" s="71" t="s">
        <v>52</v>
      </c>
      <c r="E46" s="36" t="s">
        <v>16</v>
      </c>
      <c r="F46" s="37" t="s">
        <v>52</v>
      </c>
    </row>
    <row r="47" spans="2:6" x14ac:dyDescent="0.25">
      <c r="B47" s="38" t="s">
        <v>18</v>
      </c>
      <c r="C47" s="93">
        <v>28373239.52</v>
      </c>
      <c r="D47" s="68"/>
      <c r="E47" s="94" t="s">
        <v>43</v>
      </c>
      <c r="F47" s="73">
        <v>28645426.289999999</v>
      </c>
    </row>
    <row r="48" spans="2:6" x14ac:dyDescent="0.25">
      <c r="B48" s="42" t="s">
        <v>20</v>
      </c>
      <c r="C48" s="95">
        <v>65592</v>
      </c>
      <c r="D48" s="68"/>
      <c r="E48" s="44" t="s">
        <v>44</v>
      </c>
      <c r="F48" s="75">
        <v>78650</v>
      </c>
    </row>
    <row r="49" spans="2:6" x14ac:dyDescent="0.25">
      <c r="B49" s="42" t="s">
        <v>45</v>
      </c>
      <c r="C49" s="95">
        <v>33538594.43</v>
      </c>
      <c r="D49" s="68"/>
      <c r="E49" s="44" t="s">
        <v>46</v>
      </c>
      <c r="F49" s="75">
        <v>34237415</v>
      </c>
    </row>
    <row r="50" spans="2:6" x14ac:dyDescent="0.25">
      <c r="B50" s="46" t="s">
        <v>25</v>
      </c>
      <c r="C50" s="78">
        <f>SUM(C47:C49)</f>
        <v>61977425.950000003</v>
      </c>
      <c r="D50" s="77"/>
      <c r="E50" s="49" t="s">
        <v>26</v>
      </c>
      <c r="F50" s="78">
        <f>SUM(F47:F49)</f>
        <v>62961491.289999999</v>
      </c>
    </row>
    <row r="51" spans="2:6" x14ac:dyDescent="0.25">
      <c r="B51" s="51"/>
      <c r="C51" s="80"/>
      <c r="E51" s="53"/>
      <c r="F51" s="80"/>
    </row>
    <row r="52" spans="2:6" x14ac:dyDescent="0.25">
      <c r="B52" s="42" t="s">
        <v>27</v>
      </c>
      <c r="C52" s="96">
        <v>21032381.16</v>
      </c>
      <c r="E52" s="44" t="s">
        <v>47</v>
      </c>
      <c r="F52" s="97">
        <v>20886184.800000001</v>
      </c>
    </row>
    <row r="53" spans="2:6" x14ac:dyDescent="0.25">
      <c r="B53" s="42" t="s">
        <v>29</v>
      </c>
      <c r="C53" s="98">
        <v>2470953</v>
      </c>
      <c r="E53" s="44" t="s">
        <v>48</v>
      </c>
      <c r="F53" s="99">
        <v>2442046</v>
      </c>
    </row>
    <row r="54" spans="2:6" x14ac:dyDescent="0.25">
      <c r="B54" s="42" t="s">
        <v>31</v>
      </c>
      <c r="C54" s="100">
        <v>4695364.75</v>
      </c>
      <c r="E54" s="44" t="s">
        <v>49</v>
      </c>
      <c r="F54" s="101">
        <v>7123297</v>
      </c>
    </row>
    <row r="55" spans="2:6" x14ac:dyDescent="0.25">
      <c r="B55" s="42" t="s">
        <v>33</v>
      </c>
      <c r="C55" s="101">
        <v>125000</v>
      </c>
      <c r="E55" s="44" t="s">
        <v>50</v>
      </c>
      <c r="F55" s="101">
        <v>125000</v>
      </c>
    </row>
    <row r="56" spans="2:6" x14ac:dyDescent="0.25">
      <c r="B56" s="63" t="s">
        <v>36</v>
      </c>
      <c r="C56" s="86">
        <f>SUM(C52:C55)</f>
        <v>28323698.91</v>
      </c>
      <c r="E56" s="49" t="s">
        <v>37</v>
      </c>
      <c r="F56" s="86">
        <f>SUM(F52:F55)</f>
        <v>30576527.800000001</v>
      </c>
    </row>
    <row r="57" spans="2:6" x14ac:dyDescent="0.25">
      <c r="B57" s="51"/>
      <c r="C57" s="88"/>
      <c r="E57" s="53"/>
      <c r="F57" s="88"/>
    </row>
    <row r="58" spans="2:6" x14ac:dyDescent="0.25">
      <c r="B58" s="63" t="s">
        <v>38</v>
      </c>
      <c r="C58" s="90">
        <f>C50-C56</f>
        <v>33653727.040000007</v>
      </c>
      <c r="E58" s="49" t="s">
        <v>39</v>
      </c>
      <c r="F58" s="90">
        <f>F50-F56</f>
        <v>32384963.489999998</v>
      </c>
    </row>
    <row r="59" spans="2:6" ht="15.75" thickBot="1" x14ac:dyDescent="0.3">
      <c r="B59" s="66" t="s">
        <v>40</v>
      </c>
      <c r="C59" s="102">
        <f>C58/2</f>
        <v>16826863.520000003</v>
      </c>
      <c r="D59" s="68"/>
      <c r="E59" s="69" t="s">
        <v>51</v>
      </c>
      <c r="F59" s="102">
        <f>F58/2</f>
        <v>16192481.744999999</v>
      </c>
    </row>
    <row r="61" spans="2:6" ht="15.75" x14ac:dyDescent="0.25">
      <c r="B61" s="31" t="s">
        <v>13</v>
      </c>
      <c r="C61" s="32"/>
    </row>
    <row r="62" spans="2:6" ht="15.75" x14ac:dyDescent="0.25">
      <c r="B62" s="31" t="s">
        <v>14</v>
      </c>
      <c r="C62" s="32"/>
      <c r="E62" s="31" t="s">
        <v>15</v>
      </c>
    </row>
    <row r="63" spans="2:6" ht="15.75" thickBot="1" x14ac:dyDescent="0.3">
      <c r="B63" s="32"/>
      <c r="C63" s="32"/>
    </row>
    <row r="64" spans="2:6" ht="15.75" thickBot="1" x14ac:dyDescent="0.3">
      <c r="B64" s="33" t="s">
        <v>16</v>
      </c>
      <c r="C64" s="71" t="s">
        <v>53</v>
      </c>
      <c r="E64" s="36" t="s">
        <v>16</v>
      </c>
      <c r="F64" s="37" t="s">
        <v>53</v>
      </c>
    </row>
    <row r="65" spans="2:6" x14ac:dyDescent="0.25">
      <c r="B65" s="38" t="s">
        <v>18</v>
      </c>
      <c r="C65" s="93">
        <v>31678439.289999999</v>
      </c>
      <c r="D65" s="68"/>
      <c r="E65" s="94" t="s">
        <v>43</v>
      </c>
      <c r="F65" s="73">
        <v>9740023.5999999996</v>
      </c>
    </row>
    <row r="66" spans="2:6" x14ac:dyDescent="0.25">
      <c r="B66" s="42" t="s">
        <v>22</v>
      </c>
      <c r="C66" s="95">
        <v>2788453.57</v>
      </c>
      <c r="D66" s="68"/>
      <c r="E66" s="44" t="s">
        <v>22</v>
      </c>
      <c r="F66" s="75">
        <v>619773</v>
      </c>
    </row>
    <row r="67" spans="2:6" x14ac:dyDescent="0.25">
      <c r="B67" s="42" t="s">
        <v>45</v>
      </c>
      <c r="C67" s="95">
        <v>13732786.93</v>
      </c>
      <c r="D67" s="68"/>
      <c r="E67" s="44" t="s">
        <v>54</v>
      </c>
      <c r="F67" s="75">
        <v>12312701.428571399</v>
      </c>
    </row>
    <row r="68" spans="2:6" x14ac:dyDescent="0.25">
      <c r="B68" s="46" t="s">
        <v>25</v>
      </c>
      <c r="C68" s="78">
        <f>SUM(C65:C67)</f>
        <v>48199679.789999999</v>
      </c>
      <c r="D68" s="77"/>
      <c r="E68" s="49" t="s">
        <v>26</v>
      </c>
      <c r="F68" s="78">
        <f>SUM(F65:F67)</f>
        <v>22672498.028571397</v>
      </c>
    </row>
    <row r="69" spans="2:6" x14ac:dyDescent="0.25">
      <c r="B69" s="51"/>
      <c r="C69" s="80"/>
      <c r="E69" s="53"/>
      <c r="F69" s="80"/>
    </row>
    <row r="70" spans="2:6" x14ac:dyDescent="0.25">
      <c r="B70" s="103" t="s">
        <v>55</v>
      </c>
      <c r="C70" s="95">
        <v>7541332.4000000004</v>
      </c>
      <c r="D70" s="104"/>
      <c r="E70" s="103" t="s">
        <v>55</v>
      </c>
      <c r="F70" s="75">
        <v>0</v>
      </c>
    </row>
    <row r="71" spans="2:6" x14ac:dyDescent="0.25">
      <c r="B71" s="42" t="s">
        <v>29</v>
      </c>
      <c r="C71" s="98">
        <v>2065218.6</v>
      </c>
      <c r="E71" s="44" t="s">
        <v>48</v>
      </c>
      <c r="F71" s="99">
        <v>7998530.1799999997</v>
      </c>
    </row>
    <row r="72" spans="2:6" x14ac:dyDescent="0.25">
      <c r="B72" s="42" t="s">
        <v>31</v>
      </c>
      <c r="C72" s="100">
        <v>12401449.630000001</v>
      </c>
      <c r="E72" s="44" t="s">
        <v>49</v>
      </c>
      <c r="F72" s="101">
        <v>21781588.920000002</v>
      </c>
    </row>
    <row r="73" spans="2:6" x14ac:dyDescent="0.25">
      <c r="B73" s="42" t="s">
        <v>33</v>
      </c>
      <c r="C73" s="100">
        <v>125000</v>
      </c>
      <c r="E73" s="44" t="s">
        <v>50</v>
      </c>
      <c r="F73" s="101">
        <v>125000</v>
      </c>
    </row>
    <row r="74" spans="2:6" x14ac:dyDescent="0.25">
      <c r="B74" s="42" t="s">
        <v>35</v>
      </c>
      <c r="C74" s="101">
        <v>84700</v>
      </c>
      <c r="E74" s="44" t="s">
        <v>56</v>
      </c>
      <c r="F74" s="101">
        <v>308711.33</v>
      </c>
    </row>
    <row r="75" spans="2:6" x14ac:dyDescent="0.25">
      <c r="B75" s="63" t="s">
        <v>36</v>
      </c>
      <c r="C75" s="86">
        <f>SUM(C70:C74)</f>
        <v>22217700.630000003</v>
      </c>
      <c r="E75" s="49" t="s">
        <v>37</v>
      </c>
      <c r="F75" s="86">
        <f>SUM(F70:F74)</f>
        <v>30213830.43</v>
      </c>
    </row>
    <row r="76" spans="2:6" x14ac:dyDescent="0.25">
      <c r="B76" s="51"/>
      <c r="C76" s="88"/>
      <c r="E76" s="53"/>
      <c r="F76" s="88"/>
    </row>
    <row r="77" spans="2:6" x14ac:dyDescent="0.25">
      <c r="B77" s="63" t="s">
        <v>38</v>
      </c>
      <c r="C77" s="90">
        <f>C68-C75</f>
        <v>25981979.159999996</v>
      </c>
      <c r="E77" s="49" t="s">
        <v>39</v>
      </c>
      <c r="F77" s="90">
        <f>F68-F75</f>
        <v>-7541332.4014286026</v>
      </c>
    </row>
    <row r="78" spans="2:6" ht="15.75" thickBot="1" x14ac:dyDescent="0.3">
      <c r="B78" s="66" t="s">
        <v>40</v>
      </c>
      <c r="C78" s="102">
        <f>C77/2</f>
        <v>12990989.579999998</v>
      </c>
      <c r="D78" s="68"/>
      <c r="E78" s="69" t="s">
        <v>51</v>
      </c>
      <c r="F78" s="92">
        <v>0</v>
      </c>
    </row>
    <row r="79" spans="2:6" x14ac:dyDescent="0.25">
      <c r="B79" s="105"/>
      <c r="C79" s="106"/>
    </row>
    <row r="80" spans="2:6" ht="15.75" x14ac:dyDescent="0.25">
      <c r="B80" s="107" t="s">
        <v>13</v>
      </c>
      <c r="C80" s="108"/>
    </row>
    <row r="81" spans="2:6" ht="15.75" x14ac:dyDescent="0.25">
      <c r="B81" s="31" t="s">
        <v>14</v>
      </c>
      <c r="C81" s="32"/>
      <c r="E81" s="31" t="s">
        <v>15</v>
      </c>
    </row>
    <row r="82" spans="2:6" ht="15.75" thickBot="1" x14ac:dyDescent="0.3">
      <c r="B82" s="32"/>
      <c r="C82" s="32"/>
    </row>
    <row r="83" spans="2:6" ht="15.75" thickBot="1" x14ac:dyDescent="0.3">
      <c r="B83" s="33" t="s">
        <v>16</v>
      </c>
      <c r="C83" s="71" t="s">
        <v>57</v>
      </c>
      <c r="E83" s="36" t="s">
        <v>16</v>
      </c>
      <c r="F83" s="37" t="s">
        <v>57</v>
      </c>
    </row>
    <row r="84" spans="2:6" x14ac:dyDescent="0.25">
      <c r="B84" s="38" t="s">
        <v>18</v>
      </c>
      <c r="C84" s="93">
        <v>30860312.16</v>
      </c>
      <c r="D84" s="68"/>
      <c r="E84" s="94" t="s">
        <v>43</v>
      </c>
      <c r="F84" s="73">
        <v>12180047.199999999</v>
      </c>
    </row>
    <row r="85" spans="2:6" x14ac:dyDescent="0.25">
      <c r="B85" s="42" t="s">
        <v>22</v>
      </c>
      <c r="C85" s="95">
        <v>3581597.33</v>
      </c>
      <c r="D85" s="68"/>
      <c r="E85" s="44" t="s">
        <v>58</v>
      </c>
      <c r="F85" s="75">
        <v>1142902</v>
      </c>
    </row>
    <row r="86" spans="2:6" x14ac:dyDescent="0.25">
      <c r="B86" s="42" t="s">
        <v>23</v>
      </c>
      <c r="C86" s="95">
        <v>33107110.43</v>
      </c>
      <c r="D86" s="68"/>
      <c r="E86" s="44" t="s">
        <v>54</v>
      </c>
      <c r="F86" s="75">
        <v>32804031.43</v>
      </c>
    </row>
    <row r="87" spans="2:6" x14ac:dyDescent="0.25">
      <c r="B87" s="46" t="s">
        <v>25</v>
      </c>
      <c r="C87" s="78">
        <f>SUM(C84:C86)</f>
        <v>67549019.920000002</v>
      </c>
      <c r="D87" s="77"/>
      <c r="E87" s="49" t="s">
        <v>26</v>
      </c>
      <c r="F87" s="78">
        <f>SUM(F84:F86)</f>
        <v>46126980.629999995</v>
      </c>
    </row>
    <row r="88" spans="2:6" x14ac:dyDescent="0.25">
      <c r="B88" s="51"/>
      <c r="C88" s="80"/>
      <c r="E88" s="53"/>
      <c r="F88" s="80"/>
    </row>
    <row r="89" spans="2:6" x14ac:dyDescent="0.25">
      <c r="B89" s="103" t="s">
        <v>55</v>
      </c>
      <c r="C89" s="95">
        <v>1749041.97</v>
      </c>
      <c r="D89" s="104"/>
      <c r="E89" s="103" t="s">
        <v>55</v>
      </c>
      <c r="F89" s="75">
        <v>0</v>
      </c>
    </row>
    <row r="90" spans="2:6" x14ac:dyDescent="0.25">
      <c r="B90" s="42" t="s">
        <v>27</v>
      </c>
      <c r="C90" s="96">
        <v>0</v>
      </c>
      <c r="E90" s="44" t="s">
        <v>47</v>
      </c>
      <c r="F90" s="97">
        <v>0</v>
      </c>
    </row>
    <row r="91" spans="2:6" x14ac:dyDescent="0.25">
      <c r="B91" s="42" t="s">
        <v>29</v>
      </c>
      <c r="C91" s="98">
        <v>4012589.8</v>
      </c>
      <c r="E91" s="44" t="s">
        <v>48</v>
      </c>
      <c r="F91" s="99">
        <v>7025591.9900000002</v>
      </c>
    </row>
    <row r="92" spans="2:6" x14ac:dyDescent="0.25">
      <c r="B92" s="42" t="s">
        <v>31</v>
      </c>
      <c r="C92" s="100">
        <v>15977883.85</v>
      </c>
      <c r="E92" s="44" t="s">
        <v>49</v>
      </c>
      <c r="F92" s="101">
        <v>40416719.280000001</v>
      </c>
    </row>
    <row r="93" spans="2:6" x14ac:dyDescent="0.25">
      <c r="B93" s="42" t="s">
        <v>33</v>
      </c>
      <c r="C93" s="100">
        <v>125000</v>
      </c>
      <c r="E93" s="44" t="s">
        <v>50</v>
      </c>
      <c r="F93" s="101">
        <v>125000</v>
      </c>
    </row>
    <row r="94" spans="2:6" x14ac:dyDescent="0.25">
      <c r="B94" s="42" t="s">
        <v>35</v>
      </c>
      <c r="C94" s="101">
        <v>84700</v>
      </c>
      <c r="E94" s="44" t="s">
        <v>56</v>
      </c>
      <c r="F94" s="101">
        <v>308711.33</v>
      </c>
    </row>
    <row r="95" spans="2:6" x14ac:dyDescent="0.25">
      <c r="B95" s="63" t="s">
        <v>36</v>
      </c>
      <c r="C95" s="86">
        <f>SUM(C89:C94)</f>
        <v>21949215.619999997</v>
      </c>
      <c r="E95" s="49" t="s">
        <v>37</v>
      </c>
      <c r="F95" s="86">
        <f>SUM(F89:F94)</f>
        <v>47876022.600000001</v>
      </c>
    </row>
    <row r="96" spans="2:6" x14ac:dyDescent="0.25">
      <c r="B96" s="51"/>
      <c r="C96" s="88"/>
      <c r="E96" s="53"/>
      <c r="F96" s="88"/>
    </row>
    <row r="97" spans="2:6" x14ac:dyDescent="0.25">
      <c r="B97" s="63" t="s">
        <v>38</v>
      </c>
      <c r="C97" s="90">
        <f>C87-C95</f>
        <v>45599804.300000004</v>
      </c>
      <c r="E97" s="49" t="s">
        <v>39</v>
      </c>
      <c r="F97" s="90">
        <f>F87-F95</f>
        <v>-1749041.9700000063</v>
      </c>
    </row>
    <row r="98" spans="2:6" ht="15.75" thickBot="1" x14ac:dyDescent="0.3">
      <c r="B98" s="66" t="s">
        <v>40</v>
      </c>
      <c r="C98" s="102">
        <f>C97/2</f>
        <v>22799902.150000002</v>
      </c>
      <c r="D98" s="68"/>
      <c r="E98" s="69" t="s">
        <v>51</v>
      </c>
      <c r="F98" s="92">
        <v>0</v>
      </c>
    </row>
    <row r="99" spans="2:6" x14ac:dyDescent="0.25">
      <c r="B99" s="109"/>
      <c r="C99" s="108"/>
    </row>
    <row r="100" spans="2:6" ht="15.75" x14ac:dyDescent="0.25">
      <c r="B100" s="31" t="s">
        <v>13</v>
      </c>
      <c r="C100" s="32"/>
    </row>
    <row r="101" spans="2:6" ht="15.75" x14ac:dyDescent="0.25">
      <c r="B101" s="31" t="s">
        <v>14</v>
      </c>
      <c r="C101" s="32"/>
      <c r="E101" s="31" t="s">
        <v>15</v>
      </c>
    </row>
    <row r="102" spans="2:6" ht="15.75" thickBot="1" x14ac:dyDescent="0.3">
      <c r="B102" s="32"/>
      <c r="C102" s="32"/>
    </row>
    <row r="103" spans="2:6" ht="15.75" thickBot="1" x14ac:dyDescent="0.3">
      <c r="B103" s="33" t="s">
        <v>16</v>
      </c>
      <c r="C103" s="71" t="s">
        <v>59</v>
      </c>
      <c r="E103" s="36" t="s">
        <v>16</v>
      </c>
      <c r="F103" s="37" t="s">
        <v>59</v>
      </c>
    </row>
    <row r="104" spans="2:6" x14ac:dyDescent="0.25">
      <c r="B104" s="38" t="s">
        <v>18</v>
      </c>
      <c r="C104" s="93">
        <v>26810472.879999999</v>
      </c>
      <c r="D104" s="68"/>
      <c r="E104" s="94" t="s">
        <v>43</v>
      </c>
      <c r="F104" s="73">
        <v>25352190.710000001</v>
      </c>
    </row>
    <row r="105" spans="2:6" x14ac:dyDescent="0.25">
      <c r="B105" s="42" t="s">
        <v>20</v>
      </c>
      <c r="C105" s="95">
        <v>347629</v>
      </c>
      <c r="D105" s="68"/>
      <c r="E105" s="44" t="s">
        <v>44</v>
      </c>
      <c r="F105" s="75">
        <v>416845</v>
      </c>
    </row>
    <row r="106" spans="2:6" x14ac:dyDescent="0.25">
      <c r="B106" s="42" t="s">
        <v>23</v>
      </c>
      <c r="C106" s="95">
        <v>21255628.43</v>
      </c>
      <c r="D106" s="68"/>
      <c r="E106" s="44" t="s">
        <v>46</v>
      </c>
      <c r="F106" s="75">
        <v>21161331</v>
      </c>
    </row>
    <row r="107" spans="2:6" x14ac:dyDescent="0.25">
      <c r="B107" s="46" t="s">
        <v>25</v>
      </c>
      <c r="C107" s="78">
        <f>SUM(C104:C106)</f>
        <v>48413730.310000002</v>
      </c>
      <c r="D107" s="77"/>
      <c r="E107" s="49" t="s">
        <v>26</v>
      </c>
      <c r="F107" s="78">
        <f>SUM(F104:F106)</f>
        <v>46930366.710000001</v>
      </c>
    </row>
    <row r="108" spans="2:6" x14ac:dyDescent="0.25">
      <c r="B108" s="51"/>
      <c r="C108" s="80"/>
      <c r="E108" s="53"/>
      <c r="F108" s="80"/>
    </row>
    <row r="109" spans="2:6" x14ac:dyDescent="0.25">
      <c r="B109" s="42" t="s">
        <v>27</v>
      </c>
      <c r="C109" s="96">
        <v>21410654.399999999</v>
      </c>
      <c r="D109" s="68"/>
      <c r="E109" s="44" t="s">
        <v>47</v>
      </c>
      <c r="F109" s="110">
        <v>21261821.52</v>
      </c>
    </row>
    <row r="110" spans="2:6" x14ac:dyDescent="0.25">
      <c r="B110" s="42" t="s">
        <v>29</v>
      </c>
      <c r="C110" s="111">
        <v>2587286.02</v>
      </c>
      <c r="E110" s="44" t="s">
        <v>48</v>
      </c>
      <c r="F110" s="112">
        <v>2443795.14</v>
      </c>
    </row>
    <row r="111" spans="2:6" x14ac:dyDescent="0.25">
      <c r="B111" s="42" t="s">
        <v>31</v>
      </c>
      <c r="C111" s="100">
        <v>1775750.5</v>
      </c>
      <c r="E111" s="44" t="s">
        <v>49</v>
      </c>
      <c r="F111" s="113">
        <v>2540963.29</v>
      </c>
    </row>
    <row r="112" spans="2:6" x14ac:dyDescent="0.25">
      <c r="B112" s="42" t="s">
        <v>33</v>
      </c>
      <c r="C112" s="101">
        <v>125000</v>
      </c>
      <c r="E112" s="44" t="s">
        <v>50</v>
      </c>
      <c r="F112" s="113">
        <v>125000</v>
      </c>
    </row>
    <row r="113" spans="2:6" x14ac:dyDescent="0.25">
      <c r="B113" s="63" t="s">
        <v>36</v>
      </c>
      <c r="C113" s="86">
        <f>SUM(C109:C112)</f>
        <v>25898690.919999998</v>
      </c>
      <c r="E113" s="49" t="s">
        <v>37</v>
      </c>
      <c r="F113" s="78">
        <f>SUM(F109:F112)</f>
        <v>26371579.949999999</v>
      </c>
    </row>
    <row r="114" spans="2:6" x14ac:dyDescent="0.25">
      <c r="B114" s="51"/>
      <c r="C114" s="114"/>
      <c r="E114" s="53"/>
      <c r="F114" s="115"/>
    </row>
    <row r="115" spans="2:6" x14ac:dyDescent="0.25">
      <c r="B115" s="63" t="s">
        <v>38</v>
      </c>
      <c r="C115" s="90">
        <f>C107-C113</f>
        <v>22515039.390000004</v>
      </c>
      <c r="E115" s="49" t="s">
        <v>39</v>
      </c>
      <c r="F115" s="116">
        <f>F107-F113</f>
        <v>20558786.760000002</v>
      </c>
    </row>
    <row r="116" spans="2:6" ht="15.75" thickBot="1" x14ac:dyDescent="0.3">
      <c r="B116" s="66" t="s">
        <v>40</v>
      </c>
      <c r="C116" s="102">
        <f>C115/2</f>
        <v>11257519.695000002</v>
      </c>
      <c r="D116" s="68"/>
      <c r="E116" s="69" t="s">
        <v>51</v>
      </c>
      <c r="F116" s="117">
        <f>F115/2</f>
        <v>10279393.380000001</v>
      </c>
    </row>
    <row r="117" spans="2:6" x14ac:dyDescent="0.25">
      <c r="B117" s="109"/>
      <c r="C117" s="108"/>
    </row>
    <row r="118" spans="2:6" ht="15.75" x14ac:dyDescent="0.25">
      <c r="B118" s="31" t="s">
        <v>13</v>
      </c>
      <c r="C118" s="32"/>
    </row>
    <row r="119" spans="2:6" ht="15.75" x14ac:dyDescent="0.25">
      <c r="B119" s="31" t="s">
        <v>14</v>
      </c>
      <c r="C119" s="32"/>
      <c r="E119" s="31" t="s">
        <v>15</v>
      </c>
    </row>
    <row r="120" spans="2:6" ht="15.75" thickBot="1" x14ac:dyDescent="0.3">
      <c r="B120" s="32"/>
      <c r="C120" s="32"/>
    </row>
    <row r="121" spans="2:6" ht="15.75" thickBot="1" x14ac:dyDescent="0.3">
      <c r="B121" s="33" t="s">
        <v>16</v>
      </c>
      <c r="C121" s="71" t="s">
        <v>60</v>
      </c>
      <c r="E121" s="36" t="s">
        <v>16</v>
      </c>
      <c r="F121" s="37" t="s">
        <v>60</v>
      </c>
    </row>
    <row r="122" spans="2:6" x14ac:dyDescent="0.25">
      <c r="B122" s="38" t="s">
        <v>18</v>
      </c>
      <c r="C122" s="93">
        <v>25124198.59</v>
      </c>
      <c r="D122" s="68"/>
      <c r="E122" s="94" t="s">
        <v>43</v>
      </c>
      <c r="F122" s="73">
        <v>5523725.3300000001</v>
      </c>
    </row>
    <row r="123" spans="2:6" x14ac:dyDescent="0.25">
      <c r="B123" s="42" t="s">
        <v>22</v>
      </c>
      <c r="C123" s="95">
        <v>2701062.85</v>
      </c>
      <c r="D123" s="68"/>
      <c r="E123" s="44" t="s">
        <v>61</v>
      </c>
      <c r="F123" s="75">
        <v>501496</v>
      </c>
    </row>
    <row r="124" spans="2:6" x14ac:dyDescent="0.25">
      <c r="B124" s="42" t="s">
        <v>23</v>
      </c>
      <c r="C124" s="95">
        <v>16071348.43</v>
      </c>
      <c r="D124" s="68"/>
      <c r="E124" s="44" t="s">
        <v>54</v>
      </c>
      <c r="F124" s="75">
        <v>14747911.43</v>
      </c>
    </row>
    <row r="125" spans="2:6" x14ac:dyDescent="0.25">
      <c r="B125" s="46" t="s">
        <v>25</v>
      </c>
      <c r="C125" s="78">
        <f>SUM(C122:C124)</f>
        <v>43896609.870000005</v>
      </c>
      <c r="D125" s="77"/>
      <c r="E125" s="49" t="s">
        <v>26</v>
      </c>
      <c r="F125" s="78">
        <f>SUM(F122:F124)</f>
        <v>20773132.759999998</v>
      </c>
    </row>
    <row r="126" spans="2:6" x14ac:dyDescent="0.25">
      <c r="B126" s="51"/>
      <c r="C126" s="80"/>
      <c r="E126" s="53"/>
      <c r="F126" s="80">
        <v>0</v>
      </c>
    </row>
    <row r="127" spans="2:6" x14ac:dyDescent="0.25">
      <c r="B127" s="103" t="s">
        <v>55</v>
      </c>
      <c r="C127" s="95">
        <v>7471267.7800000003</v>
      </c>
      <c r="D127" s="104"/>
      <c r="E127" s="103" t="s">
        <v>55</v>
      </c>
      <c r="F127" s="75">
        <v>0</v>
      </c>
    </row>
    <row r="128" spans="2:6" x14ac:dyDescent="0.25">
      <c r="B128" s="42" t="s">
        <v>27</v>
      </c>
      <c r="C128" s="96">
        <v>0</v>
      </c>
      <c r="D128" s="68"/>
      <c r="E128" s="44" t="s">
        <v>47</v>
      </c>
      <c r="F128" s="110">
        <v>0</v>
      </c>
    </row>
    <row r="129" spans="2:6" x14ac:dyDescent="0.25">
      <c r="B129" s="42" t="s">
        <v>29</v>
      </c>
      <c r="C129" s="111">
        <v>2347176.86</v>
      </c>
      <c r="E129" s="44" t="s">
        <v>48</v>
      </c>
      <c r="F129" s="112">
        <v>4396851.8499999996</v>
      </c>
    </row>
    <row r="130" spans="2:6" x14ac:dyDescent="0.25">
      <c r="B130" s="42" t="s">
        <v>31</v>
      </c>
      <c r="C130" s="100">
        <v>12913305.33</v>
      </c>
      <c r="E130" s="44" t="s">
        <v>49</v>
      </c>
      <c r="F130" s="113">
        <v>23413837.359999999</v>
      </c>
    </row>
    <row r="131" spans="2:6" x14ac:dyDescent="0.25">
      <c r="B131" s="42" t="s">
        <v>33</v>
      </c>
      <c r="C131" s="100">
        <v>125000</v>
      </c>
      <c r="E131" s="44" t="s">
        <v>50</v>
      </c>
      <c r="F131" s="113">
        <v>125000</v>
      </c>
    </row>
    <row r="132" spans="2:6" x14ac:dyDescent="0.25">
      <c r="B132" s="42" t="s">
        <v>35</v>
      </c>
      <c r="C132" s="101">
        <v>84700</v>
      </c>
      <c r="E132" s="44" t="s">
        <v>56</v>
      </c>
      <c r="F132" s="113">
        <v>308711.33</v>
      </c>
    </row>
    <row r="133" spans="2:6" x14ac:dyDescent="0.25">
      <c r="B133" s="63" t="s">
        <v>36</v>
      </c>
      <c r="C133" s="86">
        <f>SUM(C127:C132)</f>
        <v>22941449.969999999</v>
      </c>
      <c r="E133" s="49" t="s">
        <v>37</v>
      </c>
      <c r="F133" s="78">
        <f>SUM(F127:F132)</f>
        <v>28244400.539999999</v>
      </c>
    </row>
    <row r="134" spans="2:6" x14ac:dyDescent="0.25">
      <c r="B134" s="51"/>
      <c r="C134" s="114"/>
      <c r="E134" s="53"/>
      <c r="F134" s="115"/>
    </row>
    <row r="135" spans="2:6" x14ac:dyDescent="0.25">
      <c r="B135" s="63" t="s">
        <v>38</v>
      </c>
      <c r="C135" s="90">
        <f>C125-C133</f>
        <v>20955159.900000006</v>
      </c>
      <c r="E135" s="49" t="s">
        <v>39</v>
      </c>
      <c r="F135" s="116">
        <f>F125-F133</f>
        <v>-7471267.7800000012</v>
      </c>
    </row>
    <row r="136" spans="2:6" ht="15.75" thickBot="1" x14ac:dyDescent="0.3">
      <c r="B136" s="66" t="s">
        <v>40</v>
      </c>
      <c r="C136" s="102">
        <f>C135/2</f>
        <v>10477579.950000003</v>
      </c>
      <c r="D136" s="68"/>
      <c r="E136" s="69" t="s">
        <v>51</v>
      </c>
      <c r="F136" s="118">
        <v>0</v>
      </c>
    </row>
    <row r="137" spans="2:6" ht="15.75" x14ac:dyDescent="0.25">
      <c r="B137" s="105"/>
      <c r="C137" s="106"/>
      <c r="D137" s="119"/>
    </row>
    <row r="138" spans="2:6" ht="15.75" x14ac:dyDescent="0.25">
      <c r="B138" s="31" t="s">
        <v>13</v>
      </c>
      <c r="C138" s="32"/>
      <c r="D138" s="119"/>
    </row>
    <row r="139" spans="2:6" ht="15.75" x14ac:dyDescent="0.25">
      <c r="B139" s="31" t="s">
        <v>14</v>
      </c>
      <c r="C139" s="32"/>
      <c r="D139" s="119"/>
      <c r="E139" s="31" t="s">
        <v>15</v>
      </c>
    </row>
    <row r="140" spans="2:6" ht="16.5" thickBot="1" x14ac:dyDescent="0.3">
      <c r="B140" s="32"/>
      <c r="C140" s="32"/>
      <c r="D140" s="119"/>
    </row>
    <row r="141" spans="2:6" ht="16.5" thickBot="1" x14ac:dyDescent="0.3">
      <c r="B141" s="33" t="s">
        <v>16</v>
      </c>
      <c r="C141" s="34" t="s">
        <v>62</v>
      </c>
      <c r="D141" s="119"/>
      <c r="E141" s="33" t="s">
        <v>16</v>
      </c>
      <c r="F141" s="34" t="s">
        <v>62</v>
      </c>
    </row>
    <row r="142" spans="2:6" x14ac:dyDescent="0.25">
      <c r="B142" s="38" t="s">
        <v>18</v>
      </c>
      <c r="C142" s="120">
        <v>188954.5</v>
      </c>
      <c r="D142" s="68"/>
      <c r="E142" s="38" t="s">
        <v>18</v>
      </c>
      <c r="F142" s="120">
        <v>154416</v>
      </c>
    </row>
    <row r="143" spans="2:6" x14ac:dyDescent="0.25">
      <c r="B143" s="42" t="s">
        <v>20</v>
      </c>
      <c r="C143" s="62">
        <v>0</v>
      </c>
      <c r="D143" s="68"/>
      <c r="E143" s="42" t="s">
        <v>20</v>
      </c>
      <c r="F143" s="62">
        <v>0</v>
      </c>
    </row>
    <row r="144" spans="2:6" x14ac:dyDescent="0.25">
      <c r="B144" s="42" t="s">
        <v>23</v>
      </c>
      <c r="C144" s="62">
        <v>0</v>
      </c>
      <c r="D144" s="68"/>
      <c r="E144" s="42" t="s">
        <v>23</v>
      </c>
      <c r="F144" s="62">
        <v>0</v>
      </c>
    </row>
    <row r="145" spans="2:6" x14ac:dyDescent="0.25">
      <c r="B145" s="46" t="s">
        <v>25</v>
      </c>
      <c r="C145" s="121">
        <f>SUM(C142,C144)</f>
        <v>188954.5</v>
      </c>
      <c r="D145" s="77"/>
      <c r="E145" s="46" t="s">
        <v>25</v>
      </c>
      <c r="F145" s="121">
        <f>SUM(F142,F144)</f>
        <v>154416</v>
      </c>
    </row>
    <row r="146" spans="2:6" ht="15.75" x14ac:dyDescent="0.25">
      <c r="B146" s="51"/>
      <c r="C146" s="52"/>
      <c r="D146" s="119"/>
      <c r="E146" s="51"/>
      <c r="F146" s="52"/>
    </row>
    <row r="147" spans="2:6" ht="15.75" x14ac:dyDescent="0.25">
      <c r="B147" s="42" t="s">
        <v>27</v>
      </c>
      <c r="C147" s="122">
        <v>57934.36</v>
      </c>
      <c r="D147" s="119"/>
      <c r="E147" s="42" t="s">
        <v>27</v>
      </c>
      <c r="F147" s="122">
        <v>28805.3</v>
      </c>
    </row>
    <row r="148" spans="2:6" ht="15.75" x14ac:dyDescent="0.25">
      <c r="B148" s="42" t="s">
        <v>29</v>
      </c>
      <c r="C148" s="62">
        <v>0</v>
      </c>
      <c r="D148" s="119"/>
      <c r="E148" s="42" t="s">
        <v>63</v>
      </c>
      <c r="F148" s="62">
        <v>0</v>
      </c>
    </row>
    <row r="149" spans="2:6" ht="15.75" x14ac:dyDescent="0.25">
      <c r="B149" s="42" t="s">
        <v>31</v>
      </c>
      <c r="C149" s="62">
        <v>0</v>
      </c>
      <c r="D149" s="119"/>
      <c r="E149" s="42" t="s">
        <v>64</v>
      </c>
      <c r="F149" s="62">
        <v>0</v>
      </c>
    </row>
    <row r="150" spans="2:6" ht="15.75" x14ac:dyDescent="0.25">
      <c r="B150" s="42" t="s">
        <v>33</v>
      </c>
      <c r="C150" s="62">
        <v>0</v>
      </c>
      <c r="D150" s="119"/>
      <c r="E150" s="42" t="s">
        <v>65</v>
      </c>
      <c r="F150" s="62">
        <v>0</v>
      </c>
    </row>
    <row r="151" spans="2:6" ht="15.75" x14ac:dyDescent="0.25">
      <c r="B151" s="63" t="s">
        <v>36</v>
      </c>
      <c r="C151" s="123">
        <f>SUM(C147,C150)</f>
        <v>57934.36</v>
      </c>
      <c r="D151" s="119"/>
      <c r="E151" s="63" t="s">
        <v>36</v>
      </c>
      <c r="F151" s="123">
        <f>SUM(F147,F150)</f>
        <v>28805.3</v>
      </c>
    </row>
    <row r="152" spans="2:6" ht="15.75" x14ac:dyDescent="0.25">
      <c r="B152" s="51"/>
      <c r="C152" s="124"/>
      <c r="D152" s="119"/>
      <c r="E152" s="51"/>
      <c r="F152" s="124"/>
    </row>
    <row r="153" spans="2:6" x14ac:dyDescent="0.25">
      <c r="B153" s="63" t="s">
        <v>38</v>
      </c>
      <c r="C153" s="65">
        <f>C145-C151</f>
        <v>131020.14</v>
      </c>
      <c r="E153" s="63" t="s">
        <v>38</v>
      </c>
      <c r="F153" s="65">
        <f>F145-F151</f>
        <v>125610.7</v>
      </c>
    </row>
    <row r="154" spans="2:6" ht="15.75" thickBot="1" x14ac:dyDescent="0.3">
      <c r="B154" s="125" t="s">
        <v>40</v>
      </c>
      <c r="C154" s="47">
        <f>C153/2</f>
        <v>65510.07</v>
      </c>
      <c r="E154" s="125" t="s">
        <v>40</v>
      </c>
      <c r="F154" s="47">
        <f>F153/2</f>
        <v>62805.35</v>
      </c>
    </row>
    <row r="155" spans="2:6" ht="16.5" thickTop="1" thickBot="1" x14ac:dyDescent="0.3">
      <c r="B155" s="126" t="s">
        <v>66</v>
      </c>
      <c r="C155" s="127">
        <f>C153-C154</f>
        <v>65510.07</v>
      </c>
      <c r="E155" s="126" t="s">
        <v>66</v>
      </c>
      <c r="F155" s="127">
        <f>F153-F154</f>
        <v>62805.35</v>
      </c>
    </row>
    <row r="156" spans="2:6" x14ac:dyDescent="0.25">
      <c r="B156" s="105"/>
      <c r="C156" s="106"/>
    </row>
    <row r="157" spans="2:6" ht="15.75" x14ac:dyDescent="0.25">
      <c r="B157" s="31" t="s">
        <v>13</v>
      </c>
      <c r="C157" s="32"/>
    </row>
    <row r="158" spans="2:6" ht="15.75" x14ac:dyDescent="0.25">
      <c r="B158" s="31" t="s">
        <v>14</v>
      </c>
      <c r="C158" s="32"/>
      <c r="E158" s="31" t="s">
        <v>15</v>
      </c>
    </row>
    <row r="159" spans="2:6" ht="15.75" thickBot="1" x14ac:dyDescent="0.3">
      <c r="B159" s="32"/>
      <c r="C159" s="32"/>
    </row>
    <row r="160" spans="2:6" ht="15.75" thickBot="1" x14ac:dyDescent="0.3">
      <c r="B160" s="33" t="s">
        <v>16</v>
      </c>
      <c r="C160" s="34" t="s">
        <v>67</v>
      </c>
      <c r="E160" s="33" t="s">
        <v>16</v>
      </c>
      <c r="F160" s="34" t="s">
        <v>67</v>
      </c>
    </row>
    <row r="161" spans="2:6" x14ac:dyDescent="0.25">
      <c r="B161" s="38" t="s">
        <v>18</v>
      </c>
      <c r="C161" s="128">
        <v>137312.98995702478</v>
      </c>
      <c r="D161" s="68"/>
      <c r="E161" s="38" t="s">
        <v>18</v>
      </c>
      <c r="F161" s="128">
        <v>123300.55</v>
      </c>
    </row>
    <row r="162" spans="2:6" x14ac:dyDescent="0.25">
      <c r="B162" s="42" t="s">
        <v>20</v>
      </c>
      <c r="C162" s="129">
        <v>0</v>
      </c>
      <c r="D162" s="68"/>
      <c r="E162" s="42" t="s">
        <v>20</v>
      </c>
      <c r="F162" s="129">
        <v>0</v>
      </c>
    </row>
    <row r="163" spans="2:6" x14ac:dyDescent="0.25">
      <c r="B163" s="42" t="s">
        <v>23</v>
      </c>
      <c r="C163" s="129">
        <v>0</v>
      </c>
      <c r="D163" s="68"/>
      <c r="E163" s="42" t="s">
        <v>23</v>
      </c>
      <c r="F163" s="129">
        <v>0</v>
      </c>
    </row>
    <row r="164" spans="2:6" x14ac:dyDescent="0.25">
      <c r="B164" s="46" t="s">
        <v>25</v>
      </c>
      <c r="C164" s="130">
        <f>SUM(C161,C163)</f>
        <v>137312.98995702478</v>
      </c>
      <c r="D164" s="77"/>
      <c r="E164" s="46" t="s">
        <v>25</v>
      </c>
      <c r="F164" s="130">
        <f>SUM(F161,F163)</f>
        <v>123300.55</v>
      </c>
    </row>
    <row r="165" spans="2:6" ht="15.75" x14ac:dyDescent="0.25">
      <c r="B165" s="51"/>
      <c r="C165" s="131"/>
      <c r="D165" s="119"/>
      <c r="E165" s="51"/>
      <c r="F165" s="131"/>
    </row>
    <row r="166" spans="2:6" ht="15.75" x14ac:dyDescent="0.25">
      <c r="B166" s="42" t="s">
        <v>27</v>
      </c>
      <c r="C166" s="122">
        <v>18455</v>
      </c>
      <c r="D166" s="119"/>
      <c r="E166" s="42" t="s">
        <v>27</v>
      </c>
      <c r="F166" s="122">
        <v>18583</v>
      </c>
    </row>
    <row r="167" spans="2:6" ht="15.75" x14ac:dyDescent="0.25">
      <c r="B167" s="42" t="s">
        <v>29</v>
      </c>
      <c r="C167" s="129">
        <v>0</v>
      </c>
      <c r="D167" s="119"/>
      <c r="E167" s="42" t="s">
        <v>63</v>
      </c>
      <c r="F167" s="129">
        <v>0</v>
      </c>
    </row>
    <row r="168" spans="2:6" ht="15.75" x14ac:dyDescent="0.25">
      <c r="B168" s="42" t="s">
        <v>31</v>
      </c>
      <c r="C168" s="129">
        <v>0</v>
      </c>
      <c r="D168" s="119"/>
      <c r="E168" s="42" t="s">
        <v>64</v>
      </c>
      <c r="F168" s="129">
        <v>0</v>
      </c>
    </row>
    <row r="169" spans="2:6" ht="15.75" x14ac:dyDescent="0.25">
      <c r="B169" s="42" t="s">
        <v>33</v>
      </c>
      <c r="C169" s="129">
        <v>0</v>
      </c>
      <c r="D169" s="119"/>
      <c r="E169" s="42" t="s">
        <v>65</v>
      </c>
      <c r="F169" s="129">
        <v>0</v>
      </c>
    </row>
    <row r="170" spans="2:6" ht="15.75" x14ac:dyDescent="0.25">
      <c r="B170" s="63" t="s">
        <v>36</v>
      </c>
      <c r="C170" s="123">
        <f>SUM(C166,C169)</f>
        <v>18455</v>
      </c>
      <c r="D170" s="119"/>
      <c r="E170" s="63" t="s">
        <v>36</v>
      </c>
      <c r="F170" s="123">
        <f>SUM(F166,F169)</f>
        <v>18583</v>
      </c>
    </row>
    <row r="171" spans="2:6" ht="15.75" x14ac:dyDescent="0.25">
      <c r="B171" s="51"/>
      <c r="C171" s="132"/>
      <c r="D171" s="119"/>
      <c r="E171" s="51"/>
      <c r="F171" s="132"/>
    </row>
    <row r="172" spans="2:6" x14ac:dyDescent="0.25">
      <c r="B172" s="63" t="s">
        <v>38</v>
      </c>
      <c r="C172" s="133">
        <f>C164-C170</f>
        <v>118857.98995702478</v>
      </c>
      <c r="E172" s="63" t="s">
        <v>38</v>
      </c>
      <c r="F172" s="133">
        <f>F164-F170</f>
        <v>104717.55</v>
      </c>
    </row>
    <row r="173" spans="2:6" ht="15.75" thickBot="1" x14ac:dyDescent="0.3">
      <c r="B173" s="125" t="s">
        <v>40</v>
      </c>
      <c r="C173" s="134">
        <f>C172/2</f>
        <v>59428.99497851239</v>
      </c>
      <c r="E173" s="125" t="s">
        <v>40</v>
      </c>
      <c r="F173" s="134">
        <f>F172/2</f>
        <v>52358.775000000001</v>
      </c>
    </row>
    <row r="174" spans="2:6" ht="16.5" thickTop="1" thickBot="1" x14ac:dyDescent="0.3">
      <c r="B174" s="126" t="s">
        <v>66</v>
      </c>
      <c r="C174" s="135">
        <f>C172-C173</f>
        <v>59428.99497851239</v>
      </c>
      <c r="E174" s="126" t="s">
        <v>66</v>
      </c>
      <c r="F174" s="135">
        <f>F172-F173</f>
        <v>52358.775000000001</v>
      </c>
    </row>
    <row r="175" spans="2:6" x14ac:dyDescent="0.25">
      <c r="B175" s="105"/>
      <c r="C175" s="106"/>
    </row>
    <row r="176" spans="2:6" ht="15.75" x14ac:dyDescent="0.25">
      <c r="B176" s="31" t="s">
        <v>13</v>
      </c>
      <c r="C176" s="32"/>
    </row>
    <row r="177" spans="2:6" ht="15.75" x14ac:dyDescent="0.25">
      <c r="B177" s="31" t="s">
        <v>14</v>
      </c>
      <c r="C177" s="32"/>
      <c r="E177" s="31" t="s">
        <v>15</v>
      </c>
    </row>
    <row r="178" spans="2:6" ht="15.75" thickBot="1" x14ac:dyDescent="0.3">
      <c r="B178" s="32"/>
      <c r="C178" s="32"/>
    </row>
    <row r="179" spans="2:6" ht="15.75" thickBot="1" x14ac:dyDescent="0.3">
      <c r="B179" s="33" t="s">
        <v>16</v>
      </c>
      <c r="C179" s="34" t="s">
        <v>68</v>
      </c>
      <c r="E179" s="33" t="s">
        <v>16</v>
      </c>
      <c r="F179" s="34" t="s">
        <v>68</v>
      </c>
    </row>
    <row r="180" spans="2:6" x14ac:dyDescent="0.25">
      <c r="B180" s="38" t="s">
        <v>18</v>
      </c>
      <c r="C180" s="136">
        <v>587053</v>
      </c>
      <c r="D180" s="68"/>
      <c r="E180" s="38" t="s">
        <v>18</v>
      </c>
      <c r="F180" s="136">
        <v>624505</v>
      </c>
    </row>
    <row r="181" spans="2:6" x14ac:dyDescent="0.25">
      <c r="B181" s="42" t="s">
        <v>20</v>
      </c>
      <c r="C181" s="62">
        <v>0</v>
      </c>
      <c r="D181" s="68"/>
      <c r="E181" s="42" t="s">
        <v>20</v>
      </c>
      <c r="F181" s="62">
        <v>0</v>
      </c>
    </row>
    <row r="182" spans="2:6" x14ac:dyDescent="0.25">
      <c r="B182" s="42" t="s">
        <v>23</v>
      </c>
      <c r="C182" s="62">
        <v>0</v>
      </c>
      <c r="D182" s="68"/>
      <c r="E182" s="42" t="s">
        <v>23</v>
      </c>
      <c r="F182" s="62">
        <v>0</v>
      </c>
    </row>
    <row r="183" spans="2:6" x14ac:dyDescent="0.25">
      <c r="B183" s="46" t="s">
        <v>25</v>
      </c>
      <c r="C183" s="47">
        <f>SUM(C180:C182)</f>
        <v>587053</v>
      </c>
      <c r="D183" s="77"/>
      <c r="E183" s="46" t="s">
        <v>25</v>
      </c>
      <c r="F183" s="47">
        <f>SUM(F180:F182)</f>
        <v>624505</v>
      </c>
    </row>
    <row r="184" spans="2:6" ht="15.75" x14ac:dyDescent="0.25">
      <c r="B184" s="51"/>
      <c r="C184" s="52"/>
      <c r="D184" s="119"/>
      <c r="E184" s="51"/>
      <c r="F184" s="52"/>
    </row>
    <row r="185" spans="2:6" ht="15.75" x14ac:dyDescent="0.25">
      <c r="B185" s="42" t="s">
        <v>27</v>
      </c>
      <c r="C185" s="122">
        <v>59750</v>
      </c>
      <c r="D185" s="119"/>
      <c r="E185" s="42" t="s">
        <v>27</v>
      </c>
      <c r="F185" s="122">
        <v>0</v>
      </c>
    </row>
    <row r="186" spans="2:6" ht="15.75" x14ac:dyDescent="0.25">
      <c r="B186" s="42" t="s">
        <v>29</v>
      </c>
      <c r="C186" s="62">
        <v>0</v>
      </c>
      <c r="D186" s="119"/>
      <c r="E186" s="42" t="s">
        <v>63</v>
      </c>
      <c r="F186" s="62">
        <v>0</v>
      </c>
    </row>
    <row r="187" spans="2:6" ht="15.75" x14ac:dyDescent="0.25">
      <c r="B187" s="42" t="s">
        <v>31</v>
      </c>
      <c r="C187" s="62">
        <v>0</v>
      </c>
      <c r="D187" s="119"/>
      <c r="E187" s="42" t="s">
        <v>64</v>
      </c>
      <c r="F187" s="62">
        <v>0</v>
      </c>
    </row>
    <row r="188" spans="2:6" ht="15.75" x14ac:dyDescent="0.25">
      <c r="B188" s="42" t="s">
        <v>33</v>
      </c>
      <c r="C188" s="62">
        <v>0</v>
      </c>
      <c r="D188" s="119"/>
      <c r="E188" s="42" t="s">
        <v>65</v>
      </c>
      <c r="F188" s="62">
        <v>0</v>
      </c>
    </row>
    <row r="189" spans="2:6" ht="15.75" x14ac:dyDescent="0.25">
      <c r="B189" s="63" t="s">
        <v>36</v>
      </c>
      <c r="C189" s="47">
        <f>SUM(C185,C188)</f>
        <v>59750</v>
      </c>
      <c r="D189" s="119"/>
      <c r="E189" s="63" t="s">
        <v>36</v>
      </c>
      <c r="F189" s="47">
        <f>SUM(F185,F188)</f>
        <v>0</v>
      </c>
    </row>
    <row r="190" spans="2:6" ht="15.75" x14ac:dyDescent="0.25">
      <c r="B190" s="51"/>
      <c r="C190" s="124"/>
      <c r="D190" s="119"/>
      <c r="E190" s="51"/>
      <c r="F190" s="124"/>
    </row>
    <row r="191" spans="2:6" x14ac:dyDescent="0.25">
      <c r="B191" s="63" t="s">
        <v>38</v>
      </c>
      <c r="C191" s="65">
        <f>C183-C189</f>
        <v>527303</v>
      </c>
      <c r="E191" s="63" t="s">
        <v>38</v>
      </c>
      <c r="F191" s="65">
        <f>F183-F189</f>
        <v>624505</v>
      </c>
    </row>
    <row r="192" spans="2:6" ht="15.75" thickBot="1" x14ac:dyDescent="0.3">
      <c r="B192" s="125" t="s">
        <v>40</v>
      </c>
      <c r="C192" s="47">
        <f>C191/2</f>
        <v>263651.5</v>
      </c>
      <c r="E192" s="125" t="s">
        <v>40</v>
      </c>
      <c r="F192" s="47">
        <f>F191/2</f>
        <v>312252.5</v>
      </c>
    </row>
    <row r="193" spans="2:6" ht="16.5" thickTop="1" thickBot="1" x14ac:dyDescent="0.3">
      <c r="B193" s="126" t="s">
        <v>66</v>
      </c>
      <c r="C193" s="137">
        <f>C191-C192</f>
        <v>263651.5</v>
      </c>
      <c r="E193" s="126" t="s">
        <v>66</v>
      </c>
      <c r="F193" s="137">
        <f>F191-F192</f>
        <v>312252.5</v>
      </c>
    </row>
    <row r="194" spans="2:6" x14ac:dyDescent="0.25">
      <c r="B194" s="105"/>
      <c r="C194" s="106"/>
    </row>
    <row r="195" spans="2:6" x14ac:dyDescent="0.25">
      <c r="B195" s="105"/>
      <c r="C195" s="138"/>
    </row>
    <row r="196" spans="2:6" ht="15.75" x14ac:dyDescent="0.25">
      <c r="B196" s="31" t="s">
        <v>69</v>
      </c>
      <c r="C196" s="32"/>
    </row>
    <row r="197" spans="2:6" ht="15.75" x14ac:dyDescent="0.25">
      <c r="B197" s="31" t="s">
        <v>14</v>
      </c>
      <c r="C197" s="32"/>
      <c r="E197" s="31" t="s">
        <v>15</v>
      </c>
    </row>
    <row r="198" spans="2:6" ht="15.75" thickBot="1" x14ac:dyDescent="0.3">
      <c r="B198" s="32"/>
      <c r="C198" s="32"/>
    </row>
    <row r="199" spans="2:6" ht="15.75" thickBot="1" x14ac:dyDescent="0.3">
      <c r="B199" s="139" t="s">
        <v>70</v>
      </c>
      <c r="C199" s="71" t="s">
        <v>71</v>
      </c>
      <c r="E199" s="139" t="s">
        <v>72</v>
      </c>
      <c r="F199" s="71" t="s">
        <v>71</v>
      </c>
    </row>
    <row r="200" spans="2:6" x14ac:dyDescent="0.25">
      <c r="B200" s="103" t="s">
        <v>18</v>
      </c>
      <c r="C200" s="140">
        <f>C6+C27+C47+C65+C84+C104+C122+C142+C161+C180</f>
        <v>276903831.67995703</v>
      </c>
      <c r="D200" s="68"/>
      <c r="E200" s="103" t="s">
        <v>18</v>
      </c>
      <c r="F200" s="140">
        <f>F6+F27+F84+F122+F47+F65+F104+F142+F161+F180</f>
        <v>199456832.71000001</v>
      </c>
    </row>
    <row r="201" spans="2:6" x14ac:dyDescent="0.25">
      <c r="B201" s="103" t="s">
        <v>22</v>
      </c>
      <c r="C201" s="140">
        <f>C8+C29+C66+C85+C123</f>
        <v>12593356.75</v>
      </c>
      <c r="D201" s="68"/>
      <c r="E201" s="103" t="s">
        <v>22</v>
      </c>
      <c r="F201" s="140">
        <f>F85+F123+F66</f>
        <v>2264171</v>
      </c>
    </row>
    <row r="202" spans="2:6" x14ac:dyDescent="0.25">
      <c r="B202" s="103" t="s">
        <v>20</v>
      </c>
      <c r="C202" s="141">
        <f>C28+C7+C48+C105</f>
        <v>655905</v>
      </c>
      <c r="D202" s="68"/>
      <c r="E202" s="103" t="s">
        <v>20</v>
      </c>
      <c r="F202" s="141">
        <f>F28+F7+F48+F105</f>
        <v>786500</v>
      </c>
    </row>
    <row r="203" spans="2:6" x14ac:dyDescent="0.25">
      <c r="B203" s="103" t="s">
        <v>23</v>
      </c>
      <c r="C203" s="141">
        <f>C124+C86+C30+C9+C49+C67+C106</f>
        <v>231767452.29000002</v>
      </c>
      <c r="D203" s="68"/>
      <c r="E203" s="103" t="s">
        <v>23</v>
      </c>
      <c r="F203" s="141">
        <f>F124+F86+F30+F9+F49+F67+F106</f>
        <v>235934333.50857139</v>
      </c>
    </row>
    <row r="204" spans="2:6" x14ac:dyDescent="0.25">
      <c r="B204" s="46" t="s">
        <v>25</v>
      </c>
      <c r="C204" s="76">
        <f>SUM(C200:C203)</f>
        <v>521920545.71995705</v>
      </c>
      <c r="D204" s="77"/>
      <c r="E204" s="46" t="s">
        <v>25</v>
      </c>
      <c r="F204" s="76">
        <f>SUM(F200:F203)</f>
        <v>438441837.21857142</v>
      </c>
    </row>
    <row r="205" spans="2:6" x14ac:dyDescent="0.25">
      <c r="B205" s="51"/>
      <c r="C205" s="79"/>
      <c r="E205" s="51"/>
      <c r="F205" s="79"/>
    </row>
    <row r="206" spans="2:6" x14ac:dyDescent="0.25">
      <c r="B206" s="103" t="s">
        <v>27</v>
      </c>
      <c r="C206" s="142">
        <f>C33+C12+C52+C109</f>
        <v>67901302.349999994</v>
      </c>
      <c r="E206" s="103" t="s">
        <v>27</v>
      </c>
      <c r="F206" s="142">
        <f>F33+F12+F52+F109</f>
        <v>75856403.280000001</v>
      </c>
    </row>
    <row r="207" spans="2:6" x14ac:dyDescent="0.25">
      <c r="B207" s="42" t="s">
        <v>29</v>
      </c>
      <c r="C207" s="84">
        <f>C13+C34+C53+C71+C91+C110+C129+C148+C167+C186</f>
        <v>17075428.169999998</v>
      </c>
      <c r="E207" s="42" t="s">
        <v>63</v>
      </c>
      <c r="F207" s="84">
        <f>F13+F34+F53+F71+F91+F110+F129+F148+F167+F186</f>
        <v>27892325.890000001</v>
      </c>
    </row>
    <row r="208" spans="2:6" x14ac:dyDescent="0.25">
      <c r="B208" s="42" t="s">
        <v>31</v>
      </c>
      <c r="C208" s="84">
        <f>C14+C35+C54+C72+C92+C111+C130+C149+C168+C187</f>
        <v>105681544.33999999</v>
      </c>
      <c r="E208" s="42" t="s">
        <v>64</v>
      </c>
      <c r="F208" s="84">
        <f>F14+F35+F54+F72+F92+F111+F130+F149+F168+F187</f>
        <v>103297008.53</v>
      </c>
    </row>
    <row r="209" spans="2:6" x14ac:dyDescent="0.25">
      <c r="B209" s="42" t="s">
        <v>73</v>
      </c>
      <c r="C209" s="84">
        <f>C16+C15+C37+C36+C55+C73+C74+C93+C94+C112+C131+C132+C150+C169+C188</f>
        <v>1171450</v>
      </c>
      <c r="E209" s="42" t="s">
        <v>74</v>
      </c>
      <c r="F209" s="84">
        <f>F15+F36+F55+F73+F93+F112+F131+F150+F169+F188</f>
        <v>875000</v>
      </c>
    </row>
    <row r="210" spans="2:6" x14ac:dyDescent="0.25">
      <c r="B210" s="63" t="s">
        <v>36</v>
      </c>
      <c r="C210" s="143">
        <f>SUM(C206:C209)</f>
        <v>191829724.85999998</v>
      </c>
      <c r="E210" s="63" t="s">
        <v>36</v>
      </c>
      <c r="F210" s="143">
        <f>SUM(F206:F209)</f>
        <v>207920737.69999999</v>
      </c>
    </row>
    <row r="211" spans="2:6" x14ac:dyDescent="0.25">
      <c r="B211" s="51"/>
      <c r="C211" s="87"/>
      <c r="E211" s="51"/>
      <c r="F211" s="87"/>
    </row>
    <row r="212" spans="2:6" ht="15.75" thickBot="1" x14ac:dyDescent="0.3">
      <c r="B212" s="144" t="s">
        <v>38</v>
      </c>
      <c r="C212" s="145">
        <f>C204-C210</f>
        <v>330090820.8599571</v>
      </c>
      <c r="E212" s="144" t="s">
        <v>38</v>
      </c>
      <c r="F212" s="145">
        <f>F204-F210</f>
        <v>230521099.51857144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Obsazenost - 2016</vt:lpstr>
      <vt:lpstr>Obsazenost - 2017</vt:lpstr>
      <vt:lpstr>Příjmy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tsommer</dc:creator>
  <cp:lastModifiedBy>Marek Jan (MHMP, RFD)</cp:lastModifiedBy>
  <dcterms:created xsi:type="dcterms:W3CDTF">2018-06-13T11:41:44Z</dcterms:created>
  <dcterms:modified xsi:type="dcterms:W3CDTF">2018-06-26T09:00:10Z</dcterms:modified>
</cp:coreProperties>
</file>